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Appointments" state="visible" r:id="rId5"/>
    <sheet sheetId="3" name="Today" state="visible" r:id="rId6"/>
    <sheet sheetId="4" name="Doctor Schedule" state="visible" r:id="rId7"/>
    <sheet sheetId="5" name="Missed" state="visible" r:id="rId8"/>
    <sheet sheetId="6" name="Summary" state="visible" r:id="rId9"/>
  </sheets>
  <calcPr calcId="171027" fullCalcOnLoad="1"/>
</workbook>
</file>

<file path=xl/sharedStrings.xml><?xml version="1.0" encoding="utf-8"?>
<sst xmlns="http://schemas.openxmlformats.org/spreadsheetml/2006/main" count="148" uniqueCount="94">
  <si>
    <t>LeadAfrik</t>
  </si>
  <si>
    <t>Appointment Scheduler</t>
  </si>
  <si>
    <t>A simple appointment book: log every booking, see today's list in time order, count appointments per clinician, and catch the ones patients miss.</t>
  </si>
  <si>
    <t>How to use it</t>
  </si>
  <si>
    <t>1.  On Appointments, log each booking: the date, time, patient name and phone, pick the clinician and set the status (Booked, Seen, Missed or Cancelled).</t>
  </si>
  <si>
    <t>2.  Today shows every appointment for the day you choose, in time order — your running clinic list.</t>
  </si>
  <si>
    <t>3.  Doctor Schedule counts appointments per clinician for the chosen day. Rename the yellow clinician cells to your own staff.</t>
  </si>
  <si>
    <t>4.  Missed lists every appointment marked Missed, so you can call those patients back. Summary counts the lot.</t>
  </si>
  <si>
    <t>Colour guide</t>
  </si>
  <si>
    <t xml:space="preserve">   Yellow cells — type here. These are the only cells you edit.</t>
  </si>
  <si>
    <t xml:space="preserve">   White cells — automatic formulas. Locked so the maths cannot break.</t>
  </si>
  <si>
    <t xml:space="preserve">   Red — needs attention (a missed appointment, a test still pending, a delay).</t>
  </si>
  <si>
    <t xml:space="preserve">   Green — done and on time (a patient seen, a test reported).</t>
  </si>
  <si>
    <t>A note on privacy</t>
  </si>
  <si>
    <t>This is a record-keeping aid, not a hospital information system. No patient data is held by LeadAfrik — the file is your clinic's own. Because it holds patient names and phone numbers, keep it on a device only your staff can reach, and in Google Sheets share it with named people, never a public link.</t>
  </si>
  <si>
    <t>Works in Excel, WPS or Google Sheets. On your phone, upload to Google Drive and open with Google Sheets.</t>
  </si>
  <si>
    <t>Need a receipt or invoice for a patient? Make one free at leadafrik.com/receipt.</t>
  </si>
  <si>
    <t>© LeadAfrik · leadafrik.com/templates · Built to be used.</t>
  </si>
  <si>
    <t>Date</t>
  </si>
  <si>
    <t>Time</t>
  </si>
  <si>
    <t>Patient name</t>
  </si>
  <si>
    <t>Phone</t>
  </si>
  <si>
    <t>Doctor / Clinician</t>
  </si>
  <si>
    <t>Reason</t>
  </si>
  <si>
    <t>Status</t>
  </si>
  <si>
    <t>Mary Wanjiku</t>
  </si>
  <si>
    <t>0712 345678</t>
  </si>
  <si>
    <t>Dr. Otieno</t>
  </si>
  <si>
    <t>BP check</t>
  </si>
  <si>
    <t>Booked</t>
  </si>
  <si>
    <t>John Kamau</t>
  </si>
  <si>
    <t>0723 456789</t>
  </si>
  <si>
    <t>Dr. Kimani</t>
  </si>
  <si>
    <t>Cough &amp; fever</t>
  </si>
  <si>
    <t>Seen</t>
  </si>
  <si>
    <t>Grace Njeri</t>
  </si>
  <si>
    <t>0734 567890</t>
  </si>
  <si>
    <t>Antenatal</t>
  </si>
  <si>
    <t>Peter Omondi</t>
  </si>
  <si>
    <t>0745 678901</t>
  </si>
  <si>
    <t>Clinical Officer</t>
  </si>
  <si>
    <t>Diabetes review</t>
  </si>
  <si>
    <t>Missed</t>
  </si>
  <si>
    <t>Aisha Hassan</t>
  </si>
  <si>
    <t>0756 789012</t>
  </si>
  <si>
    <t>Dr. Achieng</t>
  </si>
  <si>
    <t>Family planning</t>
  </si>
  <si>
    <t>David Mutua</t>
  </si>
  <si>
    <t>0767 890123</t>
  </si>
  <si>
    <t>Wound dressing</t>
  </si>
  <si>
    <t>Faith Chebet</t>
  </si>
  <si>
    <t>0778 901234</t>
  </si>
  <si>
    <t>Nurse Wambui</t>
  </si>
  <si>
    <t>Immunisation</t>
  </si>
  <si>
    <t>Samuel Kiptoo</t>
  </si>
  <si>
    <t>0789 012345</t>
  </si>
  <si>
    <t>Malaria</t>
  </si>
  <si>
    <t>Cancelled</t>
  </si>
  <si>
    <t>Lucy Adhiambo</t>
  </si>
  <si>
    <t>0790 123456</t>
  </si>
  <si>
    <t>Skin rash</t>
  </si>
  <si>
    <t>Brian Otieno</t>
  </si>
  <si>
    <t>0701 234567</t>
  </si>
  <si>
    <t>Follow-up</t>
  </si>
  <si>
    <t>Esther Muthoni</t>
  </si>
  <si>
    <t>0711 223344</t>
  </si>
  <si>
    <t>Ulcers</t>
  </si>
  <si>
    <t>Kevin Barasa</t>
  </si>
  <si>
    <t>0722 334455</t>
  </si>
  <si>
    <t>Nancy Wairimu</t>
  </si>
  <si>
    <t>0733 445566</t>
  </si>
  <si>
    <t>Joseph Mwangi</t>
  </si>
  <si>
    <t>0744 556677</t>
  </si>
  <si>
    <t>Today's Clinic</t>
  </si>
  <si>
    <t>Every appointment for the chosen day, in time order.</t>
  </si>
  <si>
    <t>Change to any day. Defaults to a sample day.</t>
  </si>
  <si>
    <t>Patient</t>
  </si>
  <si>
    <t>Clinician</t>
  </si>
  <si>
    <t>Appointments today</t>
  </si>
  <si>
    <t>Doctor Schedule</t>
  </si>
  <si>
    <t>How many appointments each clinician has on the chosen day. Rename the yellow clinician cells to your own staff.</t>
  </si>
  <si>
    <t>Total</t>
  </si>
  <si>
    <t>Locum</t>
  </si>
  <si>
    <t>TOTAL</t>
  </si>
  <si>
    <t>Missed Appointments</t>
  </si>
  <si>
    <t>Every appointment marked Missed, oldest first. Call these patients to reschedule.</t>
  </si>
  <si>
    <t>Missed total</t>
  </si>
  <si>
    <t>Summary</t>
  </si>
  <si>
    <t>A quick count of everything you have logged.</t>
  </si>
  <si>
    <t>Appointments logged</t>
  </si>
  <si>
    <t>No-show / missed rate</t>
  </si>
  <si>
    <t>Status breakdown</t>
  </si>
  <si>
    <t>Count</t>
  </si>
  <si>
    <t>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</si>
</sst>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-mmm-yyyy"/>
    <numFmt numFmtId="165" formatCode="hh:mm"/>
    <numFmt numFmtId="166" formatCode="0.0%"/>
  </numFmts>
  <fonts count="25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color rgb="FF7A8794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C0392B"/>
      <sz val="12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color rgb="FF7A8794"/>
      <sz val="12"/>
      <name val="Calibri"/>
    </font>
    <font>
      <b/>
      <sz val="13"/>
      <name val="Calibri"/>
    </font>
    <font>
      <color rgb="FFB87A38"/>
      <sz val="10"/>
      <name val="Consolas"/>
    </font>
    <font>
      <color rgb="FF1F7A4D"/>
      <sz val="10"/>
      <name val="Consolas"/>
    </font>
    <font>
      <color rgb="FFC0392B"/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3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/>
    <xf numFmtId="164" fontId="6" fillId="4" borderId="1" xfId="0" applyNumberFormat="1" applyFont="1" applyFill="1" applyBorder="1" applyProtection="1">
      <protection locked="0"/>
    </xf>
    <xf numFmtId="165" fontId="6" fillId="4" borderId="1" xfId="0" applyNumberFormat="1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0" borderId="0" xfId="0" applyFont="1"/>
    <xf numFmtId="165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165" fontId="6" fillId="4" borderId="1" xfId="0" applyNumberFormat="1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1" fontId="16" fillId="0" borderId="1" xfId="0" applyNumberFormat="1" applyFont="1" applyBorder="1"/>
    <xf numFmtId="1" fontId="6" fillId="0" borderId="1" xfId="0" applyNumberFormat="1" applyFont="1" applyBorder="1"/>
    <xf numFmtId="1" fontId="6" fillId="4" borderId="1" xfId="0" applyNumberFormat="1" applyFont="1" applyFill="1" applyBorder="1"/>
    <xf numFmtId="1" fontId="16" fillId="4" borderId="1" xfId="0" applyNumberFormat="1" applyFont="1" applyFill="1" applyBorder="1"/>
    <xf numFmtId="0" fontId="0" fillId="0" borderId="1" xfId="0" applyBorder="1"/>
    <xf numFmtId="0" fontId="16" fillId="0" borderId="1" xfId="0" applyFont="1" applyBorder="1"/>
    <xf numFmtId="1" fontId="1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0" fontId="7" fillId="0" borderId="1" xfId="0" applyFont="1" applyBorder="1"/>
    <xf numFmtId="164" fontId="7" fillId="4" borderId="1" xfId="0" applyNumberFormat="1" applyFont="1" applyFill="1" applyBorder="1"/>
    <xf numFmtId="165" fontId="7" fillId="4" borderId="1" xfId="0" applyNumberFormat="1" applyFont="1" applyFill="1" applyBorder="1"/>
    <xf numFmtId="0" fontId="7" fillId="4" borderId="1" xfId="0" applyFont="1" applyFill="1" applyBorder="1"/>
    <xf numFmtId="1" fontId="18" fillId="0" borderId="1" xfId="0" applyNumberFormat="1" applyFont="1" applyBorder="1"/>
    <xf numFmtId="1" fontId="19" fillId="0" borderId="1" xfId="0" applyNumberFormat="1" applyFont="1" applyBorder="1"/>
    <xf numFmtId="1" fontId="20" fillId="0" borderId="1" xfId="0" applyNumberFormat="1" applyFont="1" applyBorder="1"/>
    <xf numFmtId="166" fontId="17" fillId="0" borderId="1" xfId="0" applyNumberFormat="1" applyFont="1" applyBorder="1"/>
    <xf numFmtId="0" fontId="21" fillId="0" borderId="0" xfId="0" applyFont="1"/>
    <xf numFmtId="0" fontId="6" fillId="0" borderId="0" xfId="0" applyFont="1"/>
    <xf numFmtId="0" fontId="22" fillId="0" borderId="1" xfId="0" applyFont="1" applyBorder="1"/>
    <xf numFmtId="0" fontId="6" fillId="4" borderId="0" xfId="0" applyFont="1" applyFill="1"/>
    <xf numFmtId="0" fontId="23" fillId="4" borderId="1" xfId="0" applyFont="1" applyFill="1" applyBorder="1"/>
    <xf numFmtId="0" fontId="24" fillId="0" borderId="1" xfId="0" applyFont="1" applyBorder="1"/>
    <xf numFmtId="0" fontId="22" fillId="4" borderId="1" xfId="0" applyFont="1" applyFill="1" applyBorder="1"/>
  </cellXfs>
  <cellStyles count="1">
    <cellStyle name="Normal" xfId="0" builtinId="0"/>
  </cellStyles>
  <dxfs count="6">
    <dxf>
      <font>
        <b/>
        <color rgb="FFC0392B"/>
      </font>
    </dxf>
    <dxf>
      <font>
        <b/>
        <color rgb="FF1F7A4D"/>
      </font>
    </dxf>
    <dxf>
      <font>
        <color rgb="FF7A8794"/>
      </font>
    </dxf>
    <dxf>
      <font>
        <b/>
        <color rgb="FFC0392B"/>
      </font>
    </dxf>
    <dxf>
      <font>
        <b/>
        <color rgb="FF1F7A4D"/>
      </font>
    </dxf>
    <dxf>
      <font>
        <color rgb="FF7A879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22.099999999999998" customHeight="1" spans="2:2" x14ac:dyDescent="0.25">
      <c r="B18" s="5" t="s">
        <v>13</v>
      </c>
    </row>
    <row r="19" ht="18" customHeight="1" spans="2:2" x14ac:dyDescent="0.25">
      <c r="B19" s="10" t="s">
        <v>14</v>
      </c>
    </row>
    <row r="21" ht="18" customHeight="1" spans="2:2" x14ac:dyDescent="0.25">
      <c r="B21" s="11" t="s">
        <v>15</v>
      </c>
    </row>
    <row r="23" ht="18" customHeight="1" spans="2:2" x14ac:dyDescent="0.25">
      <c r="B23" s="12" t="s">
        <v>16</v>
      </c>
    </row>
    <row r="24" ht="17" customHeight="1" spans="2:2" x14ac:dyDescent="0.25">
      <c r="B24" s="1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K3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3" max="3" width="24" customWidth="1"/>
    <col min="4" max="4" width="15" customWidth="1"/>
    <col min="5" max="5" width="20" customWidth="1"/>
    <col min="6" max="6" width="26" customWidth="1"/>
    <col min="7" max="7" width="13" customWidth="1"/>
    <col min="8" max="12" width="5" hidden="1" customWidth="1"/>
  </cols>
  <sheetData>
    <row r="1" ht="26" customHeight="1" spans="1:7" x14ac:dyDescent="0.25">
      <c r="A1" s="14" t="s">
        <v>18</v>
      </c>
      <c r="B1" s="14" t="s">
        <v>19</v>
      </c>
      <c r="C1" s="14" t="s">
        <v>20</v>
      </c>
      <c r="D1" s="14" t="s">
        <v>21</v>
      </c>
      <c r="E1" s="14" t="s">
        <v>22</v>
      </c>
      <c r="F1" s="14" t="s">
        <v>23</v>
      </c>
      <c r="G1" s="14" t="s">
        <v>24</v>
      </c>
    </row>
    <row r="2" spans="1:11" x14ac:dyDescent="0.25">
      <c r="A2" s="15">
        <v>46233</v>
      </c>
      <c r="B2" s="16">
        <v>0.3333333333333333</v>
      </c>
      <c r="C2" s="17" t="s">
        <v>25</v>
      </c>
      <c r="D2" s="17" t="s">
        <v>26</v>
      </c>
      <c r="E2" s="17" t="s">
        <v>27</v>
      </c>
      <c r="F2" s="17" t="s">
        <v>28</v>
      </c>
      <c r="G2" s="18" t="s">
        <v>29</v>
      </c>
      <c r="H2" s="19">
        <f>IF(A2="","",A2+IF(N(B2)=0,0,B2)+ROW()/100000000)</f>
      </c>
      <c r="I2" s="19">
        <f>IF(A2="","",IF(A2&lt;&gt;'Today'!$C$4,"",COUNTIFS($A$2:$A$301,'Today'!$C$4,$H$2:$H$301,"&lt;"&amp;H2)+1))</f>
      </c>
      <c r="J2" s="19">
        <f>IF(AND(A2&lt;&gt;"",G2="Missed"),COUNTIFS($G$2:$G$301,"Missed",$H$2:$H$301,"&lt;"&amp;H2)+1,"")</f>
      </c>
      <c r="K2" s="19">
        <f>IF(A2="","",TEXT(A2,"ddd"))</f>
      </c>
    </row>
    <row r="3" spans="1:11" x14ac:dyDescent="0.25">
      <c r="A3" s="15">
        <v>46233</v>
      </c>
      <c r="B3" s="16">
        <v>0.3541666666666667</v>
      </c>
      <c r="C3" s="17" t="s">
        <v>30</v>
      </c>
      <c r="D3" s="17" t="s">
        <v>31</v>
      </c>
      <c r="E3" s="17" t="s">
        <v>32</v>
      </c>
      <c r="F3" s="17" t="s">
        <v>33</v>
      </c>
      <c r="G3" s="18" t="s">
        <v>34</v>
      </c>
      <c r="H3" s="19">
        <f>IF(A3="","",A3+IF(N(B3)=0,0,B3)+ROW()/100000000)</f>
      </c>
      <c r="I3" s="19">
        <f>IF(A3="","",IF(A3&lt;&gt;'Today'!$C$4,"",COUNTIFS($A$2:$A$301,'Today'!$C$4,$H$2:$H$301,"&lt;"&amp;H3)+1))</f>
      </c>
      <c r="J3" s="19">
        <f>IF(AND(A3&lt;&gt;"",G3="Missed"),COUNTIFS($G$2:$G$301,"Missed",$H$2:$H$301,"&lt;"&amp;H3)+1,"")</f>
      </c>
      <c r="K3" s="19">
        <f>IF(A3="","",TEXT(A3,"ddd"))</f>
      </c>
    </row>
    <row r="4" spans="1:11" x14ac:dyDescent="0.25">
      <c r="A4" s="15">
        <v>46233</v>
      </c>
      <c r="B4" s="16">
        <v>0.375</v>
      </c>
      <c r="C4" s="17" t="s">
        <v>35</v>
      </c>
      <c r="D4" s="17" t="s">
        <v>36</v>
      </c>
      <c r="E4" s="17" t="s">
        <v>27</v>
      </c>
      <c r="F4" s="17" t="s">
        <v>37</v>
      </c>
      <c r="G4" s="18" t="s">
        <v>34</v>
      </c>
      <c r="H4" s="19">
        <f>IF(A4="","",A4+IF(N(B4)=0,0,B4)+ROW()/100000000)</f>
      </c>
      <c r="I4" s="19">
        <f>IF(A4="","",IF(A4&lt;&gt;'Today'!$C$4,"",COUNTIFS($A$2:$A$301,'Today'!$C$4,$H$2:$H$301,"&lt;"&amp;H4)+1))</f>
      </c>
      <c r="J4" s="19">
        <f>IF(AND(A4&lt;&gt;"",G4="Missed"),COUNTIFS($G$2:$G$301,"Missed",$H$2:$H$301,"&lt;"&amp;H4)+1,"")</f>
      </c>
      <c r="K4" s="19">
        <f>IF(A4="","",TEXT(A4,"ddd"))</f>
      </c>
    </row>
    <row r="5" spans="1:11" x14ac:dyDescent="0.25">
      <c r="A5" s="15">
        <v>46233</v>
      </c>
      <c r="B5" s="16">
        <v>0.3958333333333333</v>
      </c>
      <c r="C5" s="17" t="s">
        <v>38</v>
      </c>
      <c r="D5" s="17" t="s">
        <v>39</v>
      </c>
      <c r="E5" s="17" t="s">
        <v>40</v>
      </c>
      <c r="F5" s="17" t="s">
        <v>41</v>
      </c>
      <c r="G5" s="18" t="s">
        <v>42</v>
      </c>
      <c r="H5" s="19">
        <f>IF(A5="","",A5+IF(N(B5)=0,0,B5)+ROW()/100000000)</f>
      </c>
      <c r="I5" s="19">
        <f>IF(A5="","",IF(A5&lt;&gt;'Today'!$C$4,"",COUNTIFS($A$2:$A$301,'Today'!$C$4,$H$2:$H$301,"&lt;"&amp;H5)+1))</f>
      </c>
      <c r="J5" s="19">
        <f>IF(AND(A5&lt;&gt;"",G5="Missed"),COUNTIFS($G$2:$G$301,"Missed",$H$2:$H$301,"&lt;"&amp;H5)+1,"")</f>
      </c>
      <c r="K5" s="19">
        <f>IF(A5="","",TEXT(A5,"ddd"))</f>
      </c>
    </row>
    <row r="6" spans="1:11" x14ac:dyDescent="0.25">
      <c r="A6" s="15">
        <v>46233</v>
      </c>
      <c r="B6" s="16">
        <v>0.4166666666666667</v>
      </c>
      <c r="C6" s="17" t="s">
        <v>43</v>
      </c>
      <c r="D6" s="17" t="s">
        <v>44</v>
      </c>
      <c r="E6" s="17" t="s">
        <v>45</v>
      </c>
      <c r="F6" s="17" t="s">
        <v>46</v>
      </c>
      <c r="G6" s="18" t="s">
        <v>29</v>
      </c>
      <c r="H6" s="19">
        <f>IF(A6="","",A6+IF(N(B6)=0,0,B6)+ROW()/100000000)</f>
      </c>
      <c r="I6" s="19">
        <f>IF(A6="","",IF(A6&lt;&gt;'Today'!$C$4,"",COUNTIFS($A$2:$A$301,'Today'!$C$4,$H$2:$H$301,"&lt;"&amp;H6)+1))</f>
      </c>
      <c r="J6" s="19">
        <f>IF(AND(A6&lt;&gt;"",G6="Missed"),COUNTIFS($G$2:$G$301,"Missed",$H$2:$H$301,"&lt;"&amp;H6)+1,"")</f>
      </c>
      <c r="K6" s="19">
        <f>IF(A6="","",TEXT(A6,"ddd"))</f>
      </c>
    </row>
    <row r="7" spans="1:11" x14ac:dyDescent="0.25">
      <c r="A7" s="15">
        <v>46233</v>
      </c>
      <c r="B7" s="16">
        <v>0.4375</v>
      </c>
      <c r="C7" s="17" t="s">
        <v>47</v>
      </c>
      <c r="D7" s="17" t="s">
        <v>48</v>
      </c>
      <c r="E7" s="17" t="s">
        <v>32</v>
      </c>
      <c r="F7" s="17" t="s">
        <v>49</v>
      </c>
      <c r="G7" s="18" t="s">
        <v>34</v>
      </c>
      <c r="H7" s="19">
        <f>IF(A7="","",A7+IF(N(B7)=0,0,B7)+ROW()/100000000)</f>
      </c>
      <c r="I7" s="19">
        <f>IF(A7="","",IF(A7&lt;&gt;'Today'!$C$4,"",COUNTIFS($A$2:$A$301,'Today'!$C$4,$H$2:$H$301,"&lt;"&amp;H7)+1))</f>
      </c>
      <c r="J7" s="19">
        <f>IF(AND(A7&lt;&gt;"",G7="Missed"),COUNTIFS($G$2:$G$301,"Missed",$H$2:$H$301,"&lt;"&amp;H7)+1,"")</f>
      </c>
      <c r="K7" s="19">
        <f>IF(A7="","",TEXT(A7,"ddd"))</f>
      </c>
    </row>
    <row r="8" spans="1:11" x14ac:dyDescent="0.25">
      <c r="A8" s="15">
        <v>46233</v>
      </c>
      <c r="B8" s="16">
        <v>0.4583333333333333</v>
      </c>
      <c r="C8" s="17" t="s">
        <v>50</v>
      </c>
      <c r="D8" s="17" t="s">
        <v>51</v>
      </c>
      <c r="E8" s="17" t="s">
        <v>52</v>
      </c>
      <c r="F8" s="17" t="s">
        <v>53</v>
      </c>
      <c r="G8" s="18" t="s">
        <v>29</v>
      </c>
      <c r="H8" s="19">
        <f>IF(A8="","",A8+IF(N(B8)=0,0,B8)+ROW()/100000000)</f>
      </c>
      <c r="I8" s="19">
        <f>IF(A8="","",IF(A8&lt;&gt;'Today'!$C$4,"",COUNTIFS($A$2:$A$301,'Today'!$C$4,$H$2:$H$301,"&lt;"&amp;H8)+1))</f>
      </c>
      <c r="J8" s="19">
        <f>IF(AND(A8&lt;&gt;"",G8="Missed"),COUNTIFS($G$2:$G$301,"Missed",$H$2:$H$301,"&lt;"&amp;H8)+1,"")</f>
      </c>
      <c r="K8" s="19">
        <f>IF(A8="","",TEXT(A8,"ddd"))</f>
      </c>
    </row>
    <row r="9" spans="1:11" x14ac:dyDescent="0.25">
      <c r="A9" s="15">
        <v>46233</v>
      </c>
      <c r="B9" s="16">
        <v>0.4791666666666667</v>
      </c>
      <c r="C9" s="17" t="s">
        <v>54</v>
      </c>
      <c r="D9" s="17" t="s">
        <v>55</v>
      </c>
      <c r="E9" s="17" t="s">
        <v>27</v>
      </c>
      <c r="F9" s="17" t="s">
        <v>56</v>
      </c>
      <c r="G9" s="18" t="s">
        <v>57</v>
      </c>
      <c r="H9" s="19">
        <f>IF(A9="","",A9+IF(N(B9)=0,0,B9)+ROW()/100000000)</f>
      </c>
      <c r="I9" s="19">
        <f>IF(A9="","",IF(A9&lt;&gt;'Today'!$C$4,"",COUNTIFS($A$2:$A$301,'Today'!$C$4,$H$2:$H$301,"&lt;"&amp;H9)+1))</f>
      </c>
      <c r="J9" s="19">
        <f>IF(AND(A9&lt;&gt;"",G9="Missed"),COUNTIFS($G$2:$G$301,"Missed",$H$2:$H$301,"&lt;"&amp;H9)+1,"")</f>
      </c>
      <c r="K9" s="19">
        <f>IF(A9="","",TEXT(A9,"ddd"))</f>
      </c>
    </row>
    <row r="10" spans="1:11" x14ac:dyDescent="0.25">
      <c r="A10" s="15">
        <v>46232</v>
      </c>
      <c r="B10" s="16">
        <v>0.375</v>
      </c>
      <c r="C10" s="17" t="s">
        <v>58</v>
      </c>
      <c r="D10" s="17" t="s">
        <v>59</v>
      </c>
      <c r="E10" s="17" t="s">
        <v>45</v>
      </c>
      <c r="F10" s="17" t="s">
        <v>60</v>
      </c>
      <c r="G10" s="18" t="s">
        <v>34</v>
      </c>
      <c r="H10" s="19">
        <f>IF(A10="","",A10+IF(N(B10)=0,0,B10)+ROW()/100000000)</f>
      </c>
      <c r="I10" s="19">
        <f>IF(A10="","",IF(A10&lt;&gt;'Today'!$C$4,"",COUNTIFS($A$2:$A$301,'Today'!$C$4,$H$2:$H$301,"&lt;"&amp;H10)+1))</f>
      </c>
      <c r="J10" s="19">
        <f>IF(AND(A10&lt;&gt;"",G10="Missed"),COUNTIFS($G$2:$G$301,"Missed",$H$2:$H$301,"&lt;"&amp;H10)+1,"")</f>
      </c>
      <c r="K10" s="19">
        <f>IF(A10="","",TEXT(A10,"ddd"))</f>
      </c>
    </row>
    <row r="11" spans="1:11" x14ac:dyDescent="0.25">
      <c r="A11" s="15">
        <v>46232</v>
      </c>
      <c r="B11" s="16">
        <v>0.4166666666666667</v>
      </c>
      <c r="C11" s="17" t="s">
        <v>61</v>
      </c>
      <c r="D11" s="17" t="s">
        <v>62</v>
      </c>
      <c r="E11" s="17" t="s">
        <v>40</v>
      </c>
      <c r="F11" s="17" t="s">
        <v>63</v>
      </c>
      <c r="G11" s="18" t="s">
        <v>42</v>
      </c>
      <c r="H11" s="19">
        <f>IF(A11="","",A11+IF(N(B11)=0,0,B11)+ROW()/100000000)</f>
      </c>
      <c r="I11" s="19">
        <f>IF(A11="","",IF(A11&lt;&gt;'Today'!$C$4,"",COUNTIFS($A$2:$A$301,'Today'!$C$4,$H$2:$H$301,"&lt;"&amp;H11)+1))</f>
      </c>
      <c r="J11" s="19">
        <f>IF(AND(A11&lt;&gt;"",G11="Missed"),COUNTIFS($G$2:$G$301,"Missed",$H$2:$H$301,"&lt;"&amp;H11)+1,"")</f>
      </c>
      <c r="K11" s="19">
        <f>IF(A11="","",TEXT(A11,"ddd"))</f>
      </c>
    </row>
    <row r="12" spans="1:11" x14ac:dyDescent="0.25">
      <c r="A12" s="15">
        <v>46232</v>
      </c>
      <c r="B12" s="16">
        <v>0.5833333333333334</v>
      </c>
      <c r="C12" s="17" t="s">
        <v>64</v>
      </c>
      <c r="D12" s="17" t="s">
        <v>65</v>
      </c>
      <c r="E12" s="17" t="s">
        <v>32</v>
      </c>
      <c r="F12" s="17" t="s">
        <v>66</v>
      </c>
      <c r="G12" s="18" t="s">
        <v>34</v>
      </c>
      <c r="H12" s="19">
        <f>IF(A12="","",A12+IF(N(B12)=0,0,B12)+ROW()/100000000)</f>
      </c>
      <c r="I12" s="19">
        <f>IF(A12="","",IF(A12&lt;&gt;'Today'!$C$4,"",COUNTIFS($A$2:$A$301,'Today'!$C$4,$H$2:$H$301,"&lt;"&amp;H12)+1))</f>
      </c>
      <c r="J12" s="19">
        <f>IF(AND(A12&lt;&gt;"",G12="Missed"),COUNTIFS($G$2:$G$301,"Missed",$H$2:$H$301,"&lt;"&amp;H12)+1,"")</f>
      </c>
      <c r="K12" s="19">
        <f>IF(A12="","",TEXT(A12,"ddd"))</f>
      </c>
    </row>
    <row r="13" spans="1:11" x14ac:dyDescent="0.25">
      <c r="A13" s="15">
        <v>46234</v>
      </c>
      <c r="B13" s="16">
        <v>0.3333333333333333</v>
      </c>
      <c r="C13" s="17" t="s">
        <v>67</v>
      </c>
      <c r="D13" s="17" t="s">
        <v>68</v>
      </c>
      <c r="E13" s="17" t="s">
        <v>27</v>
      </c>
      <c r="F13" s="17" t="s">
        <v>28</v>
      </c>
      <c r="G13" s="18" t="s">
        <v>29</v>
      </c>
      <c r="H13" s="19">
        <f>IF(A13="","",A13+IF(N(B13)=0,0,B13)+ROW()/100000000)</f>
      </c>
      <c r="I13" s="19">
        <f>IF(A13="","",IF(A13&lt;&gt;'Today'!$C$4,"",COUNTIFS($A$2:$A$301,'Today'!$C$4,$H$2:$H$301,"&lt;"&amp;H13)+1))</f>
      </c>
      <c r="J13" s="19">
        <f>IF(AND(A13&lt;&gt;"",G13="Missed"),COUNTIFS($G$2:$G$301,"Missed",$H$2:$H$301,"&lt;"&amp;H13)+1,"")</f>
      </c>
      <c r="K13" s="19">
        <f>IF(A13="","",TEXT(A13,"ddd"))</f>
      </c>
    </row>
    <row r="14" spans="1:11" x14ac:dyDescent="0.25">
      <c r="A14" s="15">
        <v>46234</v>
      </c>
      <c r="B14" s="16">
        <v>0.375</v>
      </c>
      <c r="C14" s="17" t="s">
        <v>69</v>
      </c>
      <c r="D14" s="17" t="s">
        <v>70</v>
      </c>
      <c r="E14" s="17" t="s">
        <v>52</v>
      </c>
      <c r="F14" s="17" t="s">
        <v>53</v>
      </c>
      <c r="G14" s="18" t="s">
        <v>29</v>
      </c>
      <c r="H14" s="19">
        <f>IF(A14="","",A14+IF(N(B14)=0,0,B14)+ROW()/100000000)</f>
      </c>
      <c r="I14" s="19">
        <f>IF(A14="","",IF(A14&lt;&gt;'Today'!$C$4,"",COUNTIFS($A$2:$A$301,'Today'!$C$4,$H$2:$H$301,"&lt;"&amp;H14)+1))</f>
      </c>
      <c r="J14" s="19">
        <f>IF(AND(A14&lt;&gt;"",G14="Missed"),COUNTIFS($G$2:$G$301,"Missed",$H$2:$H$301,"&lt;"&amp;H14)+1,"")</f>
      </c>
      <c r="K14" s="19">
        <f>IF(A14="","",TEXT(A14,"ddd"))</f>
      </c>
    </row>
    <row r="15" spans="1:11" x14ac:dyDescent="0.25">
      <c r="A15" s="15">
        <v>46231</v>
      </c>
      <c r="B15" s="16">
        <v>0.625</v>
      </c>
      <c r="C15" s="17" t="s">
        <v>71</v>
      </c>
      <c r="D15" s="17" t="s">
        <v>72</v>
      </c>
      <c r="E15" s="17" t="s">
        <v>45</v>
      </c>
      <c r="F15" s="17" t="s">
        <v>41</v>
      </c>
      <c r="G15" s="18" t="s">
        <v>42</v>
      </c>
      <c r="H15" s="19">
        <f>IF(A15="","",A15+IF(N(B15)=0,0,B15)+ROW()/100000000)</f>
      </c>
      <c r="I15" s="19">
        <f>IF(A15="","",IF(A15&lt;&gt;'Today'!$C$4,"",COUNTIFS($A$2:$A$301,'Today'!$C$4,$H$2:$H$301,"&lt;"&amp;H15)+1))</f>
      </c>
      <c r="J15" s="19">
        <f>IF(AND(A15&lt;&gt;"",G15="Missed"),COUNTIFS($G$2:$G$301,"Missed",$H$2:$H$301,"&lt;"&amp;H15)+1,"")</f>
      </c>
      <c r="K15" s="19">
        <f>IF(A15="","",TEXT(A15,"ddd"))</f>
      </c>
    </row>
    <row r="16" spans="1:11" x14ac:dyDescent="0.25">
      <c r="A16" s="15"/>
      <c r="B16" s="16"/>
      <c r="C16" s="17"/>
      <c r="D16" s="17"/>
      <c r="E16" s="17"/>
      <c r="F16" s="17"/>
      <c r="G16" s="18"/>
      <c r="H16" s="19">
        <f>IF(A16="","",A16+IF(N(B16)=0,0,B16)+ROW()/100000000)</f>
      </c>
      <c r="I16" s="19">
        <f>IF(A16="","",IF(A16&lt;&gt;'Today'!$C$4,"",COUNTIFS($A$2:$A$301,'Today'!$C$4,$H$2:$H$301,"&lt;"&amp;H16)+1))</f>
      </c>
      <c r="J16" s="19">
        <f>IF(AND(A16&lt;&gt;"",G16="Missed"),COUNTIFS($G$2:$G$301,"Missed",$H$2:$H$301,"&lt;"&amp;H16)+1,"")</f>
      </c>
      <c r="K16" s="19">
        <f>IF(A16="","",TEXT(A16,"ddd"))</f>
      </c>
    </row>
    <row r="17" spans="1:11" x14ac:dyDescent="0.25">
      <c r="A17" s="20"/>
      <c r="B17" s="21"/>
      <c r="C17" s="22"/>
      <c r="D17" s="22"/>
      <c r="E17" s="22"/>
      <c r="F17" s="22"/>
      <c r="G17" s="23"/>
      <c r="H17" s="19">
        <f>IF(A17="","",A17+IF(N(B17)=0,0,B17)+ROW()/100000000)</f>
      </c>
      <c r="I17" s="19">
        <f>IF(A17="","",IF(A17&lt;&gt;'Today'!$C$4,"",COUNTIFS($A$2:$A$301,'Today'!$C$4,$H$2:$H$301,"&lt;"&amp;H17)+1))</f>
      </c>
      <c r="J17" s="19">
        <f>IF(AND(A17&lt;&gt;"",G17="Missed"),COUNTIFS($G$2:$G$301,"Missed",$H$2:$H$301,"&lt;"&amp;H17)+1,"")</f>
      </c>
      <c r="K17" s="19">
        <f>IF(A17="","",TEXT(A17,"ddd"))</f>
      </c>
    </row>
    <row r="18" spans="1:11" x14ac:dyDescent="0.25">
      <c r="A18" s="15"/>
      <c r="B18" s="16"/>
      <c r="C18" s="17"/>
      <c r="D18" s="17"/>
      <c r="E18" s="17"/>
      <c r="F18" s="17"/>
      <c r="G18" s="18"/>
      <c r="H18" s="19">
        <f>IF(A18="","",A18+IF(N(B18)=0,0,B18)+ROW()/100000000)</f>
      </c>
      <c r="I18" s="19">
        <f>IF(A18="","",IF(A18&lt;&gt;'Today'!$C$4,"",COUNTIFS($A$2:$A$301,'Today'!$C$4,$H$2:$H$301,"&lt;"&amp;H18)+1))</f>
      </c>
      <c r="J18" s="19">
        <f>IF(AND(A18&lt;&gt;"",G18="Missed"),COUNTIFS($G$2:$G$301,"Missed",$H$2:$H$301,"&lt;"&amp;H18)+1,"")</f>
      </c>
      <c r="K18" s="19">
        <f>IF(A18="","",TEXT(A18,"ddd"))</f>
      </c>
    </row>
    <row r="19" spans="1:11" x14ac:dyDescent="0.25">
      <c r="A19" s="20"/>
      <c r="B19" s="21"/>
      <c r="C19" s="22"/>
      <c r="D19" s="22"/>
      <c r="E19" s="22"/>
      <c r="F19" s="22"/>
      <c r="G19" s="23"/>
      <c r="H19" s="19">
        <f>IF(A19="","",A19+IF(N(B19)=0,0,B19)+ROW()/100000000)</f>
      </c>
      <c r="I19" s="19">
        <f>IF(A19="","",IF(A19&lt;&gt;'Today'!$C$4,"",COUNTIFS($A$2:$A$301,'Today'!$C$4,$H$2:$H$301,"&lt;"&amp;H19)+1))</f>
      </c>
      <c r="J19" s="19">
        <f>IF(AND(A19&lt;&gt;"",G19="Missed"),COUNTIFS($G$2:$G$301,"Missed",$H$2:$H$301,"&lt;"&amp;H19)+1,"")</f>
      </c>
      <c r="K19" s="19">
        <f>IF(A19="","",TEXT(A19,"ddd"))</f>
      </c>
    </row>
    <row r="20" spans="1:11" x14ac:dyDescent="0.25">
      <c r="A20" s="15"/>
      <c r="B20" s="16"/>
      <c r="C20" s="17"/>
      <c r="D20" s="17"/>
      <c r="E20" s="17"/>
      <c r="F20" s="17"/>
      <c r="G20" s="18"/>
      <c r="H20" s="19">
        <f>IF(A20="","",A20+IF(N(B20)=0,0,B20)+ROW()/100000000)</f>
      </c>
      <c r="I20" s="19">
        <f>IF(A20="","",IF(A20&lt;&gt;'Today'!$C$4,"",COUNTIFS($A$2:$A$301,'Today'!$C$4,$H$2:$H$301,"&lt;"&amp;H20)+1))</f>
      </c>
      <c r="J20" s="19">
        <f>IF(AND(A20&lt;&gt;"",G20="Missed"),COUNTIFS($G$2:$G$301,"Missed",$H$2:$H$301,"&lt;"&amp;H20)+1,"")</f>
      </c>
      <c r="K20" s="19">
        <f>IF(A20="","",TEXT(A20,"ddd"))</f>
      </c>
    </row>
    <row r="21" spans="1:11" x14ac:dyDescent="0.25">
      <c r="A21" s="20"/>
      <c r="B21" s="21"/>
      <c r="C21" s="22"/>
      <c r="D21" s="22"/>
      <c r="E21" s="22"/>
      <c r="F21" s="22"/>
      <c r="G21" s="23"/>
      <c r="H21" s="19">
        <f>IF(A21="","",A21+IF(N(B21)=0,0,B21)+ROW()/100000000)</f>
      </c>
      <c r="I21" s="19">
        <f>IF(A21="","",IF(A21&lt;&gt;'Today'!$C$4,"",COUNTIFS($A$2:$A$301,'Today'!$C$4,$H$2:$H$301,"&lt;"&amp;H21)+1))</f>
      </c>
      <c r="J21" s="19">
        <f>IF(AND(A21&lt;&gt;"",G21="Missed"),COUNTIFS($G$2:$G$301,"Missed",$H$2:$H$301,"&lt;"&amp;H21)+1,"")</f>
      </c>
      <c r="K21" s="19">
        <f>IF(A21="","",TEXT(A21,"ddd"))</f>
      </c>
    </row>
    <row r="22" spans="1:11" x14ac:dyDescent="0.25">
      <c r="A22" s="15"/>
      <c r="B22" s="16"/>
      <c r="C22" s="17"/>
      <c r="D22" s="17"/>
      <c r="E22" s="17"/>
      <c r="F22" s="17"/>
      <c r="G22" s="18"/>
      <c r="H22" s="19">
        <f>IF(A22="","",A22+IF(N(B22)=0,0,B22)+ROW()/100000000)</f>
      </c>
      <c r="I22" s="19">
        <f>IF(A22="","",IF(A22&lt;&gt;'Today'!$C$4,"",COUNTIFS($A$2:$A$301,'Today'!$C$4,$H$2:$H$301,"&lt;"&amp;H22)+1))</f>
      </c>
      <c r="J22" s="19">
        <f>IF(AND(A22&lt;&gt;"",G22="Missed"),COUNTIFS($G$2:$G$301,"Missed",$H$2:$H$301,"&lt;"&amp;H22)+1,"")</f>
      </c>
      <c r="K22" s="19">
        <f>IF(A22="","",TEXT(A22,"ddd"))</f>
      </c>
    </row>
    <row r="23" spans="1:11" x14ac:dyDescent="0.25">
      <c r="A23" s="20"/>
      <c r="B23" s="21"/>
      <c r="C23" s="22"/>
      <c r="D23" s="22"/>
      <c r="E23" s="22"/>
      <c r="F23" s="22"/>
      <c r="G23" s="23"/>
      <c r="H23" s="19">
        <f>IF(A23="","",A23+IF(N(B23)=0,0,B23)+ROW()/100000000)</f>
      </c>
      <c r="I23" s="19">
        <f>IF(A23="","",IF(A23&lt;&gt;'Today'!$C$4,"",COUNTIFS($A$2:$A$301,'Today'!$C$4,$H$2:$H$301,"&lt;"&amp;H23)+1))</f>
      </c>
      <c r="J23" s="19">
        <f>IF(AND(A23&lt;&gt;"",G23="Missed"),COUNTIFS($G$2:$G$301,"Missed",$H$2:$H$301,"&lt;"&amp;H23)+1,"")</f>
      </c>
      <c r="K23" s="19">
        <f>IF(A23="","",TEXT(A23,"ddd"))</f>
      </c>
    </row>
    <row r="24" spans="1:11" x14ac:dyDescent="0.25">
      <c r="A24" s="15"/>
      <c r="B24" s="16"/>
      <c r="C24" s="17"/>
      <c r="D24" s="17"/>
      <c r="E24" s="17"/>
      <c r="F24" s="17"/>
      <c r="G24" s="18"/>
      <c r="H24" s="19">
        <f>IF(A24="","",A24+IF(N(B24)=0,0,B24)+ROW()/100000000)</f>
      </c>
      <c r="I24" s="19">
        <f>IF(A24="","",IF(A24&lt;&gt;'Today'!$C$4,"",COUNTIFS($A$2:$A$301,'Today'!$C$4,$H$2:$H$301,"&lt;"&amp;H24)+1))</f>
      </c>
      <c r="J24" s="19">
        <f>IF(AND(A24&lt;&gt;"",G24="Missed"),COUNTIFS($G$2:$G$301,"Missed",$H$2:$H$301,"&lt;"&amp;H24)+1,"")</f>
      </c>
      <c r="K24" s="19">
        <f>IF(A24="","",TEXT(A24,"ddd"))</f>
      </c>
    </row>
    <row r="25" spans="1:11" x14ac:dyDescent="0.25">
      <c r="A25" s="20"/>
      <c r="B25" s="21"/>
      <c r="C25" s="22"/>
      <c r="D25" s="22"/>
      <c r="E25" s="22"/>
      <c r="F25" s="22"/>
      <c r="G25" s="23"/>
      <c r="H25" s="19">
        <f>IF(A25="","",A25+IF(N(B25)=0,0,B25)+ROW()/100000000)</f>
      </c>
      <c r="I25" s="19">
        <f>IF(A25="","",IF(A25&lt;&gt;'Today'!$C$4,"",COUNTIFS($A$2:$A$301,'Today'!$C$4,$H$2:$H$301,"&lt;"&amp;H25)+1))</f>
      </c>
      <c r="J25" s="19">
        <f>IF(AND(A25&lt;&gt;"",G25="Missed"),COUNTIFS($G$2:$G$301,"Missed",$H$2:$H$301,"&lt;"&amp;H25)+1,"")</f>
      </c>
      <c r="K25" s="19">
        <f>IF(A25="","",TEXT(A25,"ddd"))</f>
      </c>
    </row>
    <row r="26" spans="1:11" x14ac:dyDescent="0.25">
      <c r="A26" s="15"/>
      <c r="B26" s="16"/>
      <c r="C26" s="17"/>
      <c r="D26" s="17"/>
      <c r="E26" s="17"/>
      <c r="F26" s="17"/>
      <c r="G26" s="18"/>
      <c r="H26" s="19">
        <f>IF(A26="","",A26+IF(N(B26)=0,0,B26)+ROW()/100000000)</f>
      </c>
      <c r="I26" s="19">
        <f>IF(A26="","",IF(A26&lt;&gt;'Today'!$C$4,"",COUNTIFS($A$2:$A$301,'Today'!$C$4,$H$2:$H$301,"&lt;"&amp;H26)+1))</f>
      </c>
      <c r="J26" s="19">
        <f>IF(AND(A26&lt;&gt;"",G26="Missed"),COUNTIFS($G$2:$G$301,"Missed",$H$2:$H$301,"&lt;"&amp;H26)+1,"")</f>
      </c>
      <c r="K26" s="19">
        <f>IF(A26="","",TEXT(A26,"ddd"))</f>
      </c>
    </row>
    <row r="27" spans="1:11" x14ac:dyDescent="0.25">
      <c r="A27" s="20"/>
      <c r="B27" s="21"/>
      <c r="C27" s="22"/>
      <c r="D27" s="22"/>
      <c r="E27" s="22"/>
      <c r="F27" s="22"/>
      <c r="G27" s="23"/>
      <c r="H27" s="19">
        <f>IF(A27="","",A27+IF(N(B27)=0,0,B27)+ROW()/100000000)</f>
      </c>
      <c r="I27" s="19">
        <f>IF(A27="","",IF(A27&lt;&gt;'Today'!$C$4,"",COUNTIFS($A$2:$A$301,'Today'!$C$4,$H$2:$H$301,"&lt;"&amp;H27)+1))</f>
      </c>
      <c r="J27" s="19">
        <f>IF(AND(A27&lt;&gt;"",G27="Missed"),COUNTIFS($G$2:$G$301,"Missed",$H$2:$H$301,"&lt;"&amp;H27)+1,"")</f>
      </c>
      <c r="K27" s="19">
        <f>IF(A27="","",TEXT(A27,"ddd"))</f>
      </c>
    </row>
    <row r="28" spans="1:11" x14ac:dyDescent="0.25">
      <c r="A28" s="15"/>
      <c r="B28" s="16"/>
      <c r="C28" s="17"/>
      <c r="D28" s="17"/>
      <c r="E28" s="17"/>
      <c r="F28" s="17"/>
      <c r="G28" s="18"/>
      <c r="H28" s="19">
        <f>IF(A28="","",A28+IF(N(B28)=0,0,B28)+ROW()/100000000)</f>
      </c>
      <c r="I28" s="19">
        <f>IF(A28="","",IF(A28&lt;&gt;'Today'!$C$4,"",COUNTIFS($A$2:$A$301,'Today'!$C$4,$H$2:$H$301,"&lt;"&amp;H28)+1))</f>
      </c>
      <c r="J28" s="19">
        <f>IF(AND(A28&lt;&gt;"",G28="Missed"),COUNTIFS($G$2:$G$301,"Missed",$H$2:$H$301,"&lt;"&amp;H28)+1,"")</f>
      </c>
      <c r="K28" s="19">
        <f>IF(A28="","",TEXT(A28,"ddd"))</f>
      </c>
    </row>
    <row r="29" spans="1:11" x14ac:dyDescent="0.25">
      <c r="A29" s="20"/>
      <c r="B29" s="21"/>
      <c r="C29" s="22"/>
      <c r="D29" s="22"/>
      <c r="E29" s="22"/>
      <c r="F29" s="22"/>
      <c r="G29" s="23"/>
      <c r="H29" s="19">
        <f>IF(A29="","",A29+IF(N(B29)=0,0,B29)+ROW()/100000000)</f>
      </c>
      <c r="I29" s="19">
        <f>IF(A29="","",IF(A29&lt;&gt;'Today'!$C$4,"",COUNTIFS($A$2:$A$301,'Today'!$C$4,$H$2:$H$301,"&lt;"&amp;H29)+1))</f>
      </c>
      <c r="J29" s="19">
        <f>IF(AND(A29&lt;&gt;"",G29="Missed"),COUNTIFS($G$2:$G$301,"Missed",$H$2:$H$301,"&lt;"&amp;H29)+1,"")</f>
      </c>
      <c r="K29" s="19">
        <f>IF(A29="","",TEXT(A29,"ddd"))</f>
      </c>
    </row>
    <row r="30" spans="1:11" x14ac:dyDescent="0.25">
      <c r="A30" s="15"/>
      <c r="B30" s="16"/>
      <c r="C30" s="17"/>
      <c r="D30" s="17"/>
      <c r="E30" s="17"/>
      <c r="F30" s="17"/>
      <c r="G30" s="18"/>
      <c r="H30" s="19">
        <f>IF(A30="","",A30+IF(N(B30)=0,0,B30)+ROW()/100000000)</f>
      </c>
      <c r="I30" s="19">
        <f>IF(A30="","",IF(A30&lt;&gt;'Today'!$C$4,"",COUNTIFS($A$2:$A$301,'Today'!$C$4,$H$2:$H$301,"&lt;"&amp;H30)+1))</f>
      </c>
      <c r="J30" s="19">
        <f>IF(AND(A30&lt;&gt;"",G30="Missed"),COUNTIFS($G$2:$G$301,"Missed",$H$2:$H$301,"&lt;"&amp;H30)+1,"")</f>
      </c>
      <c r="K30" s="19">
        <f>IF(A30="","",TEXT(A30,"ddd"))</f>
      </c>
    </row>
    <row r="31" spans="1:11" x14ac:dyDescent="0.25">
      <c r="A31" s="20"/>
      <c r="B31" s="21"/>
      <c r="C31" s="22"/>
      <c r="D31" s="22"/>
      <c r="E31" s="22"/>
      <c r="F31" s="22"/>
      <c r="G31" s="23"/>
      <c r="H31" s="19">
        <f>IF(A31="","",A31+IF(N(B31)=0,0,B31)+ROW()/100000000)</f>
      </c>
      <c r="I31" s="19">
        <f>IF(A31="","",IF(A31&lt;&gt;'Today'!$C$4,"",COUNTIFS($A$2:$A$301,'Today'!$C$4,$H$2:$H$301,"&lt;"&amp;H31)+1))</f>
      </c>
      <c r="J31" s="19">
        <f>IF(AND(A31&lt;&gt;"",G31="Missed"),COUNTIFS($G$2:$G$301,"Missed",$H$2:$H$301,"&lt;"&amp;H31)+1,"")</f>
      </c>
      <c r="K31" s="19">
        <f>IF(A31="","",TEXT(A31,"ddd"))</f>
      </c>
    </row>
    <row r="32" spans="1:11" x14ac:dyDescent="0.25">
      <c r="A32" s="15"/>
      <c r="B32" s="16"/>
      <c r="C32" s="17"/>
      <c r="D32" s="17"/>
      <c r="E32" s="17"/>
      <c r="F32" s="17"/>
      <c r="G32" s="18"/>
      <c r="H32" s="19">
        <f>IF(A32="","",A32+IF(N(B32)=0,0,B32)+ROW()/100000000)</f>
      </c>
      <c r="I32" s="19">
        <f>IF(A32="","",IF(A32&lt;&gt;'Today'!$C$4,"",COUNTIFS($A$2:$A$301,'Today'!$C$4,$H$2:$H$301,"&lt;"&amp;H32)+1))</f>
      </c>
      <c r="J32" s="19">
        <f>IF(AND(A32&lt;&gt;"",G32="Missed"),COUNTIFS($G$2:$G$301,"Missed",$H$2:$H$301,"&lt;"&amp;H32)+1,"")</f>
      </c>
      <c r="K32" s="19">
        <f>IF(A32="","",TEXT(A32,"ddd"))</f>
      </c>
    </row>
    <row r="33" spans="1:11" x14ac:dyDescent="0.25">
      <c r="A33" s="20"/>
      <c r="B33" s="21"/>
      <c r="C33" s="22"/>
      <c r="D33" s="22"/>
      <c r="E33" s="22"/>
      <c r="F33" s="22"/>
      <c r="G33" s="23"/>
      <c r="H33" s="19">
        <f>IF(A33="","",A33+IF(N(B33)=0,0,B33)+ROW()/100000000)</f>
      </c>
      <c r="I33" s="19">
        <f>IF(A33="","",IF(A33&lt;&gt;'Today'!$C$4,"",COUNTIFS($A$2:$A$301,'Today'!$C$4,$H$2:$H$301,"&lt;"&amp;H33)+1))</f>
      </c>
      <c r="J33" s="19">
        <f>IF(AND(A33&lt;&gt;"",G33="Missed"),COUNTIFS($G$2:$G$301,"Missed",$H$2:$H$301,"&lt;"&amp;H33)+1,"")</f>
      </c>
      <c r="K33" s="19">
        <f>IF(A33="","",TEXT(A33,"ddd"))</f>
      </c>
    </row>
    <row r="34" spans="1:11" x14ac:dyDescent="0.25">
      <c r="A34" s="15"/>
      <c r="B34" s="16"/>
      <c r="C34" s="17"/>
      <c r="D34" s="17"/>
      <c r="E34" s="17"/>
      <c r="F34" s="17"/>
      <c r="G34" s="18"/>
      <c r="H34" s="19">
        <f>IF(A34="","",A34+IF(N(B34)=0,0,B34)+ROW()/100000000)</f>
      </c>
      <c r="I34" s="19">
        <f>IF(A34="","",IF(A34&lt;&gt;'Today'!$C$4,"",COUNTIFS($A$2:$A$301,'Today'!$C$4,$H$2:$H$301,"&lt;"&amp;H34)+1))</f>
      </c>
      <c r="J34" s="19">
        <f>IF(AND(A34&lt;&gt;"",G34="Missed"),COUNTIFS($G$2:$G$301,"Missed",$H$2:$H$301,"&lt;"&amp;H34)+1,"")</f>
      </c>
      <c r="K34" s="19">
        <f>IF(A34="","",TEXT(A34,"ddd"))</f>
      </c>
    </row>
    <row r="35" spans="1:11" x14ac:dyDescent="0.25">
      <c r="A35" s="20"/>
      <c r="B35" s="21"/>
      <c r="C35" s="22"/>
      <c r="D35" s="22"/>
      <c r="E35" s="22"/>
      <c r="F35" s="22"/>
      <c r="G35" s="23"/>
      <c r="H35" s="19">
        <f>IF(A35="","",A35+IF(N(B35)=0,0,B35)+ROW()/100000000)</f>
      </c>
      <c r="I35" s="19">
        <f>IF(A35="","",IF(A35&lt;&gt;'Today'!$C$4,"",COUNTIFS($A$2:$A$301,'Today'!$C$4,$H$2:$H$301,"&lt;"&amp;H35)+1))</f>
      </c>
      <c r="J35" s="19">
        <f>IF(AND(A35&lt;&gt;"",G35="Missed"),COUNTIFS($G$2:$G$301,"Missed",$H$2:$H$301,"&lt;"&amp;H35)+1,"")</f>
      </c>
      <c r="K35" s="19">
        <f>IF(A35="","",TEXT(A35,"ddd"))</f>
      </c>
    </row>
    <row r="36" spans="1:11" x14ac:dyDescent="0.25">
      <c r="A36" s="15"/>
      <c r="B36" s="16"/>
      <c r="C36" s="17"/>
      <c r="D36" s="17"/>
      <c r="E36" s="17"/>
      <c r="F36" s="17"/>
      <c r="G36" s="18"/>
      <c r="H36" s="19">
        <f>IF(A36="","",A36+IF(N(B36)=0,0,B36)+ROW()/100000000)</f>
      </c>
      <c r="I36" s="19">
        <f>IF(A36="","",IF(A36&lt;&gt;'Today'!$C$4,"",COUNTIFS($A$2:$A$301,'Today'!$C$4,$H$2:$H$301,"&lt;"&amp;H36)+1))</f>
      </c>
      <c r="J36" s="19">
        <f>IF(AND(A36&lt;&gt;"",G36="Missed"),COUNTIFS($G$2:$G$301,"Missed",$H$2:$H$301,"&lt;"&amp;H36)+1,"")</f>
      </c>
      <c r="K36" s="19">
        <f>IF(A36="","",TEXT(A36,"ddd"))</f>
      </c>
    </row>
    <row r="37" spans="1:11" x14ac:dyDescent="0.25">
      <c r="A37" s="20"/>
      <c r="B37" s="21"/>
      <c r="C37" s="22"/>
      <c r="D37" s="22"/>
      <c r="E37" s="22"/>
      <c r="F37" s="22"/>
      <c r="G37" s="23"/>
      <c r="H37" s="19">
        <f>IF(A37="","",A37+IF(N(B37)=0,0,B37)+ROW()/100000000)</f>
      </c>
      <c r="I37" s="19">
        <f>IF(A37="","",IF(A37&lt;&gt;'Today'!$C$4,"",COUNTIFS($A$2:$A$301,'Today'!$C$4,$H$2:$H$301,"&lt;"&amp;H37)+1))</f>
      </c>
      <c r="J37" s="19">
        <f>IF(AND(A37&lt;&gt;"",G37="Missed"),COUNTIFS($G$2:$G$301,"Missed",$H$2:$H$301,"&lt;"&amp;H37)+1,"")</f>
      </c>
      <c r="K37" s="19">
        <f>IF(A37="","",TEXT(A37,"ddd"))</f>
      </c>
    </row>
    <row r="38" spans="1:11" x14ac:dyDescent="0.25">
      <c r="A38" s="15"/>
      <c r="B38" s="16"/>
      <c r="C38" s="17"/>
      <c r="D38" s="17"/>
      <c r="E38" s="17"/>
      <c r="F38" s="17"/>
      <c r="G38" s="18"/>
      <c r="H38" s="19">
        <f>IF(A38="","",A38+IF(N(B38)=0,0,B38)+ROW()/100000000)</f>
      </c>
      <c r="I38" s="19">
        <f>IF(A38="","",IF(A38&lt;&gt;'Today'!$C$4,"",COUNTIFS($A$2:$A$301,'Today'!$C$4,$H$2:$H$301,"&lt;"&amp;H38)+1))</f>
      </c>
      <c r="J38" s="19">
        <f>IF(AND(A38&lt;&gt;"",G38="Missed"),COUNTIFS($G$2:$G$301,"Missed",$H$2:$H$301,"&lt;"&amp;H38)+1,"")</f>
      </c>
      <c r="K38" s="19">
        <f>IF(A38="","",TEXT(A38,"ddd"))</f>
      </c>
    </row>
    <row r="39" spans="1:11" x14ac:dyDescent="0.25">
      <c r="A39" s="20"/>
      <c r="B39" s="21"/>
      <c r="C39" s="22"/>
      <c r="D39" s="22"/>
      <c r="E39" s="22"/>
      <c r="F39" s="22"/>
      <c r="G39" s="23"/>
      <c r="H39" s="19">
        <f>IF(A39="","",A39+IF(N(B39)=0,0,B39)+ROW()/100000000)</f>
      </c>
      <c r="I39" s="19">
        <f>IF(A39="","",IF(A39&lt;&gt;'Today'!$C$4,"",COUNTIFS($A$2:$A$301,'Today'!$C$4,$H$2:$H$301,"&lt;"&amp;H39)+1))</f>
      </c>
      <c r="J39" s="19">
        <f>IF(AND(A39&lt;&gt;"",G39="Missed"),COUNTIFS($G$2:$G$301,"Missed",$H$2:$H$301,"&lt;"&amp;H39)+1,"")</f>
      </c>
      <c r="K39" s="19">
        <f>IF(A39="","",TEXT(A39,"ddd"))</f>
      </c>
    </row>
    <row r="40" spans="1:11" x14ac:dyDescent="0.25">
      <c r="A40" s="15"/>
      <c r="B40" s="16"/>
      <c r="C40" s="17"/>
      <c r="D40" s="17"/>
      <c r="E40" s="17"/>
      <c r="F40" s="17"/>
      <c r="G40" s="18"/>
      <c r="H40" s="19">
        <f>IF(A40="","",A40+IF(N(B40)=0,0,B40)+ROW()/100000000)</f>
      </c>
      <c r="I40" s="19">
        <f>IF(A40="","",IF(A40&lt;&gt;'Today'!$C$4,"",COUNTIFS($A$2:$A$301,'Today'!$C$4,$H$2:$H$301,"&lt;"&amp;H40)+1))</f>
      </c>
      <c r="J40" s="19">
        <f>IF(AND(A40&lt;&gt;"",G40="Missed"),COUNTIFS($G$2:$G$301,"Missed",$H$2:$H$301,"&lt;"&amp;H40)+1,"")</f>
      </c>
      <c r="K40" s="19">
        <f>IF(A40="","",TEXT(A40,"ddd"))</f>
      </c>
    </row>
    <row r="41" spans="1:11" x14ac:dyDescent="0.25">
      <c r="A41" s="20"/>
      <c r="B41" s="21"/>
      <c r="C41" s="22"/>
      <c r="D41" s="22"/>
      <c r="E41" s="22"/>
      <c r="F41" s="22"/>
      <c r="G41" s="23"/>
      <c r="H41" s="19">
        <f>IF(A41="","",A41+IF(N(B41)=0,0,B41)+ROW()/100000000)</f>
      </c>
      <c r="I41" s="19">
        <f>IF(A41="","",IF(A41&lt;&gt;'Today'!$C$4,"",COUNTIFS($A$2:$A$301,'Today'!$C$4,$H$2:$H$301,"&lt;"&amp;H41)+1))</f>
      </c>
      <c r="J41" s="19">
        <f>IF(AND(A41&lt;&gt;"",G41="Missed"),COUNTIFS($G$2:$G$301,"Missed",$H$2:$H$301,"&lt;"&amp;H41)+1,"")</f>
      </c>
      <c r="K41" s="19">
        <f>IF(A41="","",TEXT(A41,"ddd"))</f>
      </c>
    </row>
    <row r="42" spans="1:11" x14ac:dyDescent="0.25">
      <c r="A42" s="15"/>
      <c r="B42" s="16"/>
      <c r="C42" s="17"/>
      <c r="D42" s="17"/>
      <c r="E42" s="17"/>
      <c r="F42" s="17"/>
      <c r="G42" s="18"/>
      <c r="H42" s="19">
        <f>IF(A42="","",A42+IF(N(B42)=0,0,B42)+ROW()/100000000)</f>
      </c>
      <c r="I42" s="19">
        <f>IF(A42="","",IF(A42&lt;&gt;'Today'!$C$4,"",COUNTIFS($A$2:$A$301,'Today'!$C$4,$H$2:$H$301,"&lt;"&amp;H42)+1))</f>
      </c>
      <c r="J42" s="19">
        <f>IF(AND(A42&lt;&gt;"",G42="Missed"),COUNTIFS($G$2:$G$301,"Missed",$H$2:$H$301,"&lt;"&amp;H42)+1,"")</f>
      </c>
      <c r="K42" s="19">
        <f>IF(A42="","",TEXT(A42,"ddd"))</f>
      </c>
    </row>
    <row r="43" spans="1:11" x14ac:dyDescent="0.25">
      <c r="A43" s="20"/>
      <c r="B43" s="21"/>
      <c r="C43" s="22"/>
      <c r="D43" s="22"/>
      <c r="E43" s="22"/>
      <c r="F43" s="22"/>
      <c r="G43" s="23"/>
      <c r="H43" s="19">
        <f>IF(A43="","",A43+IF(N(B43)=0,0,B43)+ROW()/100000000)</f>
      </c>
      <c r="I43" s="19">
        <f>IF(A43="","",IF(A43&lt;&gt;'Today'!$C$4,"",COUNTIFS($A$2:$A$301,'Today'!$C$4,$H$2:$H$301,"&lt;"&amp;H43)+1))</f>
      </c>
      <c r="J43" s="19">
        <f>IF(AND(A43&lt;&gt;"",G43="Missed"),COUNTIFS($G$2:$G$301,"Missed",$H$2:$H$301,"&lt;"&amp;H43)+1,"")</f>
      </c>
      <c r="K43" s="19">
        <f>IF(A43="","",TEXT(A43,"ddd"))</f>
      </c>
    </row>
    <row r="44" spans="1:11" x14ac:dyDescent="0.25">
      <c r="A44" s="15"/>
      <c r="B44" s="16"/>
      <c r="C44" s="17"/>
      <c r="D44" s="17"/>
      <c r="E44" s="17"/>
      <c r="F44" s="17"/>
      <c r="G44" s="18"/>
      <c r="H44" s="19">
        <f>IF(A44="","",A44+IF(N(B44)=0,0,B44)+ROW()/100000000)</f>
      </c>
      <c r="I44" s="19">
        <f>IF(A44="","",IF(A44&lt;&gt;'Today'!$C$4,"",COUNTIFS($A$2:$A$301,'Today'!$C$4,$H$2:$H$301,"&lt;"&amp;H44)+1))</f>
      </c>
      <c r="J44" s="19">
        <f>IF(AND(A44&lt;&gt;"",G44="Missed"),COUNTIFS($G$2:$G$301,"Missed",$H$2:$H$301,"&lt;"&amp;H44)+1,"")</f>
      </c>
      <c r="K44" s="19">
        <f>IF(A44="","",TEXT(A44,"ddd"))</f>
      </c>
    </row>
    <row r="45" spans="1:11" x14ac:dyDescent="0.25">
      <c r="A45" s="20"/>
      <c r="B45" s="21"/>
      <c r="C45" s="22"/>
      <c r="D45" s="22"/>
      <c r="E45" s="22"/>
      <c r="F45" s="22"/>
      <c r="G45" s="23"/>
      <c r="H45" s="19">
        <f>IF(A45="","",A45+IF(N(B45)=0,0,B45)+ROW()/100000000)</f>
      </c>
      <c r="I45" s="19">
        <f>IF(A45="","",IF(A45&lt;&gt;'Today'!$C$4,"",COUNTIFS($A$2:$A$301,'Today'!$C$4,$H$2:$H$301,"&lt;"&amp;H45)+1))</f>
      </c>
      <c r="J45" s="19">
        <f>IF(AND(A45&lt;&gt;"",G45="Missed"),COUNTIFS($G$2:$G$301,"Missed",$H$2:$H$301,"&lt;"&amp;H45)+1,"")</f>
      </c>
      <c r="K45" s="19">
        <f>IF(A45="","",TEXT(A45,"ddd"))</f>
      </c>
    </row>
    <row r="46" spans="1:11" x14ac:dyDescent="0.25">
      <c r="A46" s="15"/>
      <c r="B46" s="16"/>
      <c r="C46" s="17"/>
      <c r="D46" s="17"/>
      <c r="E46" s="17"/>
      <c r="F46" s="17"/>
      <c r="G46" s="18"/>
      <c r="H46" s="19">
        <f>IF(A46="","",A46+IF(N(B46)=0,0,B46)+ROW()/100000000)</f>
      </c>
      <c r="I46" s="19">
        <f>IF(A46="","",IF(A46&lt;&gt;'Today'!$C$4,"",COUNTIFS($A$2:$A$301,'Today'!$C$4,$H$2:$H$301,"&lt;"&amp;H46)+1))</f>
      </c>
      <c r="J46" s="19">
        <f>IF(AND(A46&lt;&gt;"",G46="Missed"),COUNTIFS($G$2:$G$301,"Missed",$H$2:$H$301,"&lt;"&amp;H46)+1,"")</f>
      </c>
      <c r="K46" s="19">
        <f>IF(A46="","",TEXT(A46,"ddd"))</f>
      </c>
    </row>
    <row r="47" spans="1:11" x14ac:dyDescent="0.25">
      <c r="A47" s="20"/>
      <c r="B47" s="21"/>
      <c r="C47" s="22"/>
      <c r="D47" s="22"/>
      <c r="E47" s="22"/>
      <c r="F47" s="22"/>
      <c r="G47" s="23"/>
      <c r="H47" s="19">
        <f>IF(A47="","",A47+IF(N(B47)=0,0,B47)+ROW()/100000000)</f>
      </c>
      <c r="I47" s="19">
        <f>IF(A47="","",IF(A47&lt;&gt;'Today'!$C$4,"",COUNTIFS($A$2:$A$301,'Today'!$C$4,$H$2:$H$301,"&lt;"&amp;H47)+1))</f>
      </c>
      <c r="J47" s="19">
        <f>IF(AND(A47&lt;&gt;"",G47="Missed"),COUNTIFS($G$2:$G$301,"Missed",$H$2:$H$301,"&lt;"&amp;H47)+1,"")</f>
      </c>
      <c r="K47" s="19">
        <f>IF(A47="","",TEXT(A47,"ddd"))</f>
      </c>
    </row>
    <row r="48" spans="1:11" x14ac:dyDescent="0.25">
      <c r="A48" s="15"/>
      <c r="B48" s="16"/>
      <c r="C48" s="17"/>
      <c r="D48" s="17"/>
      <c r="E48" s="17"/>
      <c r="F48" s="17"/>
      <c r="G48" s="18"/>
      <c r="H48" s="19">
        <f>IF(A48="","",A48+IF(N(B48)=0,0,B48)+ROW()/100000000)</f>
      </c>
      <c r="I48" s="19">
        <f>IF(A48="","",IF(A48&lt;&gt;'Today'!$C$4,"",COUNTIFS($A$2:$A$301,'Today'!$C$4,$H$2:$H$301,"&lt;"&amp;H48)+1))</f>
      </c>
      <c r="J48" s="19">
        <f>IF(AND(A48&lt;&gt;"",G48="Missed"),COUNTIFS($G$2:$G$301,"Missed",$H$2:$H$301,"&lt;"&amp;H48)+1,"")</f>
      </c>
      <c r="K48" s="19">
        <f>IF(A48="","",TEXT(A48,"ddd"))</f>
      </c>
    </row>
    <row r="49" spans="1:11" x14ac:dyDescent="0.25">
      <c r="A49" s="20"/>
      <c r="B49" s="21"/>
      <c r="C49" s="22"/>
      <c r="D49" s="22"/>
      <c r="E49" s="22"/>
      <c r="F49" s="22"/>
      <c r="G49" s="23"/>
      <c r="H49" s="19">
        <f>IF(A49="","",A49+IF(N(B49)=0,0,B49)+ROW()/100000000)</f>
      </c>
      <c r="I49" s="19">
        <f>IF(A49="","",IF(A49&lt;&gt;'Today'!$C$4,"",COUNTIFS($A$2:$A$301,'Today'!$C$4,$H$2:$H$301,"&lt;"&amp;H49)+1))</f>
      </c>
      <c r="J49" s="19">
        <f>IF(AND(A49&lt;&gt;"",G49="Missed"),COUNTIFS($G$2:$G$301,"Missed",$H$2:$H$301,"&lt;"&amp;H49)+1,"")</f>
      </c>
      <c r="K49" s="19">
        <f>IF(A49="","",TEXT(A49,"ddd"))</f>
      </c>
    </row>
    <row r="50" spans="1:11" x14ac:dyDescent="0.25">
      <c r="A50" s="15"/>
      <c r="B50" s="16"/>
      <c r="C50" s="17"/>
      <c r="D50" s="17"/>
      <c r="E50" s="17"/>
      <c r="F50" s="17"/>
      <c r="G50" s="18"/>
      <c r="H50" s="19">
        <f>IF(A50="","",A50+IF(N(B50)=0,0,B50)+ROW()/100000000)</f>
      </c>
      <c r="I50" s="19">
        <f>IF(A50="","",IF(A50&lt;&gt;'Today'!$C$4,"",COUNTIFS($A$2:$A$301,'Today'!$C$4,$H$2:$H$301,"&lt;"&amp;H50)+1))</f>
      </c>
      <c r="J50" s="19">
        <f>IF(AND(A50&lt;&gt;"",G50="Missed"),COUNTIFS($G$2:$G$301,"Missed",$H$2:$H$301,"&lt;"&amp;H50)+1,"")</f>
      </c>
      <c r="K50" s="19">
        <f>IF(A50="","",TEXT(A50,"ddd"))</f>
      </c>
    </row>
    <row r="51" spans="1:11" x14ac:dyDescent="0.25">
      <c r="A51" s="20"/>
      <c r="B51" s="21"/>
      <c r="C51" s="22"/>
      <c r="D51" s="22"/>
      <c r="E51" s="22"/>
      <c r="F51" s="22"/>
      <c r="G51" s="23"/>
      <c r="H51" s="19">
        <f>IF(A51="","",A51+IF(N(B51)=0,0,B51)+ROW()/100000000)</f>
      </c>
      <c r="I51" s="19">
        <f>IF(A51="","",IF(A51&lt;&gt;'Today'!$C$4,"",COUNTIFS($A$2:$A$301,'Today'!$C$4,$H$2:$H$301,"&lt;"&amp;H51)+1))</f>
      </c>
      <c r="J51" s="19">
        <f>IF(AND(A51&lt;&gt;"",G51="Missed"),COUNTIFS($G$2:$G$301,"Missed",$H$2:$H$301,"&lt;"&amp;H51)+1,"")</f>
      </c>
      <c r="K51" s="19">
        <f>IF(A51="","",TEXT(A51,"ddd"))</f>
      </c>
    </row>
    <row r="52" spans="1:11" x14ac:dyDescent="0.25">
      <c r="A52" s="15"/>
      <c r="B52" s="16"/>
      <c r="C52" s="17"/>
      <c r="D52" s="17"/>
      <c r="E52" s="17"/>
      <c r="F52" s="17"/>
      <c r="G52" s="18"/>
      <c r="H52" s="19">
        <f>IF(A52="","",A52+IF(N(B52)=0,0,B52)+ROW()/100000000)</f>
      </c>
      <c r="I52" s="19">
        <f>IF(A52="","",IF(A52&lt;&gt;'Today'!$C$4,"",COUNTIFS($A$2:$A$301,'Today'!$C$4,$H$2:$H$301,"&lt;"&amp;H52)+1))</f>
      </c>
      <c r="J52" s="19">
        <f>IF(AND(A52&lt;&gt;"",G52="Missed"),COUNTIFS($G$2:$G$301,"Missed",$H$2:$H$301,"&lt;"&amp;H52)+1,"")</f>
      </c>
      <c r="K52" s="19">
        <f>IF(A52="","",TEXT(A52,"ddd"))</f>
      </c>
    </row>
    <row r="53" spans="1:11" x14ac:dyDescent="0.25">
      <c r="A53" s="20"/>
      <c r="B53" s="21"/>
      <c r="C53" s="22"/>
      <c r="D53" s="22"/>
      <c r="E53" s="22"/>
      <c r="F53" s="22"/>
      <c r="G53" s="23"/>
      <c r="H53" s="19">
        <f>IF(A53="","",A53+IF(N(B53)=0,0,B53)+ROW()/100000000)</f>
      </c>
      <c r="I53" s="19">
        <f>IF(A53="","",IF(A53&lt;&gt;'Today'!$C$4,"",COUNTIFS($A$2:$A$301,'Today'!$C$4,$H$2:$H$301,"&lt;"&amp;H53)+1))</f>
      </c>
      <c r="J53" s="19">
        <f>IF(AND(A53&lt;&gt;"",G53="Missed"),COUNTIFS($G$2:$G$301,"Missed",$H$2:$H$301,"&lt;"&amp;H53)+1,"")</f>
      </c>
      <c r="K53" s="19">
        <f>IF(A53="","",TEXT(A53,"ddd"))</f>
      </c>
    </row>
    <row r="54" spans="1:11" x14ac:dyDescent="0.25">
      <c r="A54" s="15"/>
      <c r="B54" s="16"/>
      <c r="C54" s="17"/>
      <c r="D54" s="17"/>
      <c r="E54" s="17"/>
      <c r="F54" s="17"/>
      <c r="G54" s="18"/>
      <c r="H54" s="19">
        <f>IF(A54="","",A54+IF(N(B54)=0,0,B54)+ROW()/100000000)</f>
      </c>
      <c r="I54" s="19">
        <f>IF(A54="","",IF(A54&lt;&gt;'Today'!$C$4,"",COUNTIFS($A$2:$A$301,'Today'!$C$4,$H$2:$H$301,"&lt;"&amp;H54)+1))</f>
      </c>
      <c r="J54" s="19">
        <f>IF(AND(A54&lt;&gt;"",G54="Missed"),COUNTIFS($G$2:$G$301,"Missed",$H$2:$H$301,"&lt;"&amp;H54)+1,"")</f>
      </c>
      <c r="K54" s="19">
        <f>IF(A54="","",TEXT(A54,"ddd"))</f>
      </c>
    </row>
    <row r="55" spans="1:11" x14ac:dyDescent="0.25">
      <c r="A55" s="20"/>
      <c r="B55" s="21"/>
      <c r="C55" s="22"/>
      <c r="D55" s="22"/>
      <c r="E55" s="22"/>
      <c r="F55" s="22"/>
      <c r="G55" s="23"/>
      <c r="H55" s="19">
        <f>IF(A55="","",A55+IF(N(B55)=0,0,B55)+ROW()/100000000)</f>
      </c>
      <c r="I55" s="19">
        <f>IF(A55="","",IF(A55&lt;&gt;'Today'!$C$4,"",COUNTIFS($A$2:$A$301,'Today'!$C$4,$H$2:$H$301,"&lt;"&amp;H55)+1))</f>
      </c>
      <c r="J55" s="19">
        <f>IF(AND(A55&lt;&gt;"",G55="Missed"),COUNTIFS($G$2:$G$301,"Missed",$H$2:$H$301,"&lt;"&amp;H55)+1,"")</f>
      </c>
      <c r="K55" s="19">
        <f>IF(A55="","",TEXT(A55,"ddd"))</f>
      </c>
    </row>
    <row r="56" spans="1:11" x14ac:dyDescent="0.25">
      <c r="A56" s="15"/>
      <c r="B56" s="16"/>
      <c r="C56" s="17"/>
      <c r="D56" s="17"/>
      <c r="E56" s="17"/>
      <c r="F56" s="17"/>
      <c r="G56" s="18"/>
      <c r="H56" s="19">
        <f>IF(A56="","",A56+IF(N(B56)=0,0,B56)+ROW()/100000000)</f>
      </c>
      <c r="I56" s="19">
        <f>IF(A56="","",IF(A56&lt;&gt;'Today'!$C$4,"",COUNTIFS($A$2:$A$301,'Today'!$C$4,$H$2:$H$301,"&lt;"&amp;H56)+1))</f>
      </c>
      <c r="J56" s="19">
        <f>IF(AND(A56&lt;&gt;"",G56="Missed"),COUNTIFS($G$2:$G$301,"Missed",$H$2:$H$301,"&lt;"&amp;H56)+1,"")</f>
      </c>
      <c r="K56" s="19">
        <f>IF(A56="","",TEXT(A56,"ddd"))</f>
      </c>
    </row>
    <row r="57" spans="1:11" x14ac:dyDescent="0.25">
      <c r="A57" s="20"/>
      <c r="B57" s="21"/>
      <c r="C57" s="22"/>
      <c r="D57" s="22"/>
      <c r="E57" s="22"/>
      <c r="F57" s="22"/>
      <c r="G57" s="23"/>
      <c r="H57" s="19">
        <f>IF(A57="","",A57+IF(N(B57)=0,0,B57)+ROW()/100000000)</f>
      </c>
      <c r="I57" s="19">
        <f>IF(A57="","",IF(A57&lt;&gt;'Today'!$C$4,"",COUNTIFS($A$2:$A$301,'Today'!$C$4,$H$2:$H$301,"&lt;"&amp;H57)+1))</f>
      </c>
      <c r="J57" s="19">
        <f>IF(AND(A57&lt;&gt;"",G57="Missed"),COUNTIFS($G$2:$G$301,"Missed",$H$2:$H$301,"&lt;"&amp;H57)+1,"")</f>
      </c>
      <c r="K57" s="19">
        <f>IF(A57="","",TEXT(A57,"ddd"))</f>
      </c>
    </row>
    <row r="58" spans="1:11" x14ac:dyDescent="0.25">
      <c r="A58" s="15"/>
      <c r="B58" s="16"/>
      <c r="C58" s="17"/>
      <c r="D58" s="17"/>
      <c r="E58" s="17"/>
      <c r="F58" s="17"/>
      <c r="G58" s="18"/>
      <c r="H58" s="19">
        <f>IF(A58="","",A58+IF(N(B58)=0,0,B58)+ROW()/100000000)</f>
      </c>
      <c r="I58" s="19">
        <f>IF(A58="","",IF(A58&lt;&gt;'Today'!$C$4,"",COUNTIFS($A$2:$A$301,'Today'!$C$4,$H$2:$H$301,"&lt;"&amp;H58)+1))</f>
      </c>
      <c r="J58" s="19">
        <f>IF(AND(A58&lt;&gt;"",G58="Missed"),COUNTIFS($G$2:$G$301,"Missed",$H$2:$H$301,"&lt;"&amp;H58)+1,"")</f>
      </c>
      <c r="K58" s="19">
        <f>IF(A58="","",TEXT(A58,"ddd"))</f>
      </c>
    </row>
    <row r="59" spans="1:11" x14ac:dyDescent="0.25">
      <c r="A59" s="20"/>
      <c r="B59" s="21"/>
      <c r="C59" s="22"/>
      <c r="D59" s="22"/>
      <c r="E59" s="22"/>
      <c r="F59" s="22"/>
      <c r="G59" s="23"/>
      <c r="H59" s="19">
        <f>IF(A59="","",A59+IF(N(B59)=0,0,B59)+ROW()/100000000)</f>
      </c>
      <c r="I59" s="19">
        <f>IF(A59="","",IF(A59&lt;&gt;'Today'!$C$4,"",COUNTIFS($A$2:$A$301,'Today'!$C$4,$H$2:$H$301,"&lt;"&amp;H59)+1))</f>
      </c>
      <c r="J59" s="19">
        <f>IF(AND(A59&lt;&gt;"",G59="Missed"),COUNTIFS($G$2:$G$301,"Missed",$H$2:$H$301,"&lt;"&amp;H59)+1,"")</f>
      </c>
      <c r="K59" s="19">
        <f>IF(A59="","",TEXT(A59,"ddd"))</f>
      </c>
    </row>
    <row r="60" spans="1:11" x14ac:dyDescent="0.25">
      <c r="A60" s="15"/>
      <c r="B60" s="16"/>
      <c r="C60" s="17"/>
      <c r="D60" s="17"/>
      <c r="E60" s="17"/>
      <c r="F60" s="17"/>
      <c r="G60" s="18"/>
      <c r="H60" s="19">
        <f>IF(A60="","",A60+IF(N(B60)=0,0,B60)+ROW()/100000000)</f>
      </c>
      <c r="I60" s="19">
        <f>IF(A60="","",IF(A60&lt;&gt;'Today'!$C$4,"",COUNTIFS($A$2:$A$301,'Today'!$C$4,$H$2:$H$301,"&lt;"&amp;H60)+1))</f>
      </c>
      <c r="J60" s="19">
        <f>IF(AND(A60&lt;&gt;"",G60="Missed"),COUNTIFS($G$2:$G$301,"Missed",$H$2:$H$301,"&lt;"&amp;H60)+1,"")</f>
      </c>
      <c r="K60" s="19">
        <f>IF(A60="","",TEXT(A60,"ddd"))</f>
      </c>
    </row>
    <row r="61" spans="1:11" x14ac:dyDescent="0.25">
      <c r="A61" s="20"/>
      <c r="B61" s="21"/>
      <c r="C61" s="22"/>
      <c r="D61" s="22"/>
      <c r="E61" s="22"/>
      <c r="F61" s="22"/>
      <c r="G61" s="23"/>
      <c r="H61" s="19">
        <f>IF(A61="","",A61+IF(N(B61)=0,0,B61)+ROW()/100000000)</f>
      </c>
      <c r="I61" s="19">
        <f>IF(A61="","",IF(A61&lt;&gt;'Today'!$C$4,"",COUNTIFS($A$2:$A$301,'Today'!$C$4,$H$2:$H$301,"&lt;"&amp;H61)+1))</f>
      </c>
      <c r="J61" s="19">
        <f>IF(AND(A61&lt;&gt;"",G61="Missed"),COUNTIFS($G$2:$G$301,"Missed",$H$2:$H$301,"&lt;"&amp;H61)+1,"")</f>
      </c>
      <c r="K61" s="19">
        <f>IF(A61="","",TEXT(A61,"ddd"))</f>
      </c>
    </row>
    <row r="62" spans="1:11" x14ac:dyDescent="0.25">
      <c r="A62" s="15"/>
      <c r="B62" s="16"/>
      <c r="C62" s="17"/>
      <c r="D62" s="17"/>
      <c r="E62" s="17"/>
      <c r="F62" s="17"/>
      <c r="G62" s="18"/>
      <c r="H62" s="19">
        <f>IF(A62="","",A62+IF(N(B62)=0,0,B62)+ROW()/100000000)</f>
      </c>
      <c r="I62" s="19">
        <f>IF(A62="","",IF(A62&lt;&gt;'Today'!$C$4,"",COUNTIFS($A$2:$A$301,'Today'!$C$4,$H$2:$H$301,"&lt;"&amp;H62)+1))</f>
      </c>
      <c r="J62" s="19">
        <f>IF(AND(A62&lt;&gt;"",G62="Missed"),COUNTIFS($G$2:$G$301,"Missed",$H$2:$H$301,"&lt;"&amp;H62)+1,"")</f>
      </c>
      <c r="K62" s="19">
        <f>IF(A62="","",TEXT(A62,"ddd"))</f>
      </c>
    </row>
    <row r="63" spans="1:11" x14ac:dyDescent="0.25">
      <c r="A63" s="20"/>
      <c r="B63" s="21"/>
      <c r="C63" s="22"/>
      <c r="D63" s="22"/>
      <c r="E63" s="22"/>
      <c r="F63" s="22"/>
      <c r="G63" s="23"/>
      <c r="H63" s="19">
        <f>IF(A63="","",A63+IF(N(B63)=0,0,B63)+ROW()/100000000)</f>
      </c>
      <c r="I63" s="19">
        <f>IF(A63="","",IF(A63&lt;&gt;'Today'!$C$4,"",COUNTIFS($A$2:$A$301,'Today'!$C$4,$H$2:$H$301,"&lt;"&amp;H63)+1))</f>
      </c>
      <c r="J63" s="19">
        <f>IF(AND(A63&lt;&gt;"",G63="Missed"),COUNTIFS($G$2:$G$301,"Missed",$H$2:$H$301,"&lt;"&amp;H63)+1,"")</f>
      </c>
      <c r="K63" s="19">
        <f>IF(A63="","",TEXT(A63,"ddd"))</f>
      </c>
    </row>
    <row r="64" spans="1:11" x14ac:dyDescent="0.25">
      <c r="A64" s="15"/>
      <c r="B64" s="16"/>
      <c r="C64" s="17"/>
      <c r="D64" s="17"/>
      <c r="E64" s="17"/>
      <c r="F64" s="17"/>
      <c r="G64" s="18"/>
      <c r="H64" s="19">
        <f>IF(A64="","",A64+IF(N(B64)=0,0,B64)+ROW()/100000000)</f>
      </c>
      <c r="I64" s="19">
        <f>IF(A64="","",IF(A64&lt;&gt;'Today'!$C$4,"",COUNTIFS($A$2:$A$301,'Today'!$C$4,$H$2:$H$301,"&lt;"&amp;H64)+1))</f>
      </c>
      <c r="J64" s="19">
        <f>IF(AND(A64&lt;&gt;"",G64="Missed"),COUNTIFS($G$2:$G$301,"Missed",$H$2:$H$301,"&lt;"&amp;H64)+1,"")</f>
      </c>
      <c r="K64" s="19">
        <f>IF(A64="","",TEXT(A64,"ddd"))</f>
      </c>
    </row>
    <row r="65" spans="1:11" x14ac:dyDescent="0.25">
      <c r="A65" s="20"/>
      <c r="B65" s="21"/>
      <c r="C65" s="22"/>
      <c r="D65" s="22"/>
      <c r="E65" s="22"/>
      <c r="F65" s="22"/>
      <c r="G65" s="23"/>
      <c r="H65" s="19">
        <f>IF(A65="","",A65+IF(N(B65)=0,0,B65)+ROW()/100000000)</f>
      </c>
      <c r="I65" s="19">
        <f>IF(A65="","",IF(A65&lt;&gt;'Today'!$C$4,"",COUNTIFS($A$2:$A$301,'Today'!$C$4,$H$2:$H$301,"&lt;"&amp;H65)+1))</f>
      </c>
      <c r="J65" s="19">
        <f>IF(AND(A65&lt;&gt;"",G65="Missed"),COUNTIFS($G$2:$G$301,"Missed",$H$2:$H$301,"&lt;"&amp;H65)+1,"")</f>
      </c>
      <c r="K65" s="19">
        <f>IF(A65="","",TEXT(A65,"ddd"))</f>
      </c>
    </row>
    <row r="66" spans="1:11" x14ac:dyDescent="0.25">
      <c r="A66" s="15"/>
      <c r="B66" s="16"/>
      <c r="C66" s="17"/>
      <c r="D66" s="17"/>
      <c r="E66" s="17"/>
      <c r="F66" s="17"/>
      <c r="G66" s="18"/>
      <c r="H66" s="19">
        <f>IF(A66="","",A66+IF(N(B66)=0,0,B66)+ROW()/100000000)</f>
      </c>
      <c r="I66" s="19">
        <f>IF(A66="","",IF(A66&lt;&gt;'Today'!$C$4,"",COUNTIFS($A$2:$A$301,'Today'!$C$4,$H$2:$H$301,"&lt;"&amp;H66)+1))</f>
      </c>
      <c r="J66" s="19">
        <f>IF(AND(A66&lt;&gt;"",G66="Missed"),COUNTIFS($G$2:$G$301,"Missed",$H$2:$H$301,"&lt;"&amp;H66)+1,"")</f>
      </c>
      <c r="K66" s="19">
        <f>IF(A66="","",TEXT(A66,"ddd"))</f>
      </c>
    </row>
    <row r="67" spans="1:11" x14ac:dyDescent="0.25">
      <c r="A67" s="20"/>
      <c r="B67" s="21"/>
      <c r="C67" s="22"/>
      <c r="D67" s="22"/>
      <c r="E67" s="22"/>
      <c r="F67" s="22"/>
      <c r="G67" s="23"/>
      <c r="H67" s="19">
        <f>IF(A67="","",A67+IF(N(B67)=0,0,B67)+ROW()/100000000)</f>
      </c>
      <c r="I67" s="19">
        <f>IF(A67="","",IF(A67&lt;&gt;'Today'!$C$4,"",COUNTIFS($A$2:$A$301,'Today'!$C$4,$H$2:$H$301,"&lt;"&amp;H67)+1))</f>
      </c>
      <c r="J67" s="19">
        <f>IF(AND(A67&lt;&gt;"",G67="Missed"),COUNTIFS($G$2:$G$301,"Missed",$H$2:$H$301,"&lt;"&amp;H67)+1,"")</f>
      </c>
      <c r="K67" s="19">
        <f>IF(A67="","",TEXT(A67,"ddd"))</f>
      </c>
    </row>
    <row r="68" spans="1:11" x14ac:dyDescent="0.25">
      <c r="A68" s="15"/>
      <c r="B68" s="16"/>
      <c r="C68" s="17"/>
      <c r="D68" s="17"/>
      <c r="E68" s="17"/>
      <c r="F68" s="17"/>
      <c r="G68" s="18"/>
      <c r="H68" s="19">
        <f>IF(A68="","",A68+IF(N(B68)=0,0,B68)+ROW()/100000000)</f>
      </c>
      <c r="I68" s="19">
        <f>IF(A68="","",IF(A68&lt;&gt;'Today'!$C$4,"",COUNTIFS($A$2:$A$301,'Today'!$C$4,$H$2:$H$301,"&lt;"&amp;H68)+1))</f>
      </c>
      <c r="J68" s="19">
        <f>IF(AND(A68&lt;&gt;"",G68="Missed"),COUNTIFS($G$2:$G$301,"Missed",$H$2:$H$301,"&lt;"&amp;H68)+1,"")</f>
      </c>
      <c r="K68" s="19">
        <f>IF(A68="","",TEXT(A68,"ddd"))</f>
      </c>
    </row>
    <row r="69" spans="1:11" x14ac:dyDescent="0.25">
      <c r="A69" s="20"/>
      <c r="B69" s="21"/>
      <c r="C69" s="22"/>
      <c r="D69" s="22"/>
      <c r="E69" s="22"/>
      <c r="F69" s="22"/>
      <c r="G69" s="23"/>
      <c r="H69" s="19">
        <f>IF(A69="","",A69+IF(N(B69)=0,0,B69)+ROW()/100000000)</f>
      </c>
      <c r="I69" s="19">
        <f>IF(A69="","",IF(A69&lt;&gt;'Today'!$C$4,"",COUNTIFS($A$2:$A$301,'Today'!$C$4,$H$2:$H$301,"&lt;"&amp;H69)+1))</f>
      </c>
      <c r="J69" s="19">
        <f>IF(AND(A69&lt;&gt;"",G69="Missed"),COUNTIFS($G$2:$G$301,"Missed",$H$2:$H$301,"&lt;"&amp;H69)+1,"")</f>
      </c>
      <c r="K69" s="19">
        <f>IF(A69="","",TEXT(A69,"ddd"))</f>
      </c>
    </row>
    <row r="70" spans="1:11" x14ac:dyDescent="0.25">
      <c r="A70" s="15"/>
      <c r="B70" s="16"/>
      <c r="C70" s="17"/>
      <c r="D70" s="17"/>
      <c r="E70" s="17"/>
      <c r="F70" s="17"/>
      <c r="G70" s="18"/>
      <c r="H70" s="19">
        <f>IF(A70="","",A70+IF(N(B70)=0,0,B70)+ROW()/100000000)</f>
      </c>
      <c r="I70" s="19">
        <f>IF(A70="","",IF(A70&lt;&gt;'Today'!$C$4,"",COUNTIFS($A$2:$A$301,'Today'!$C$4,$H$2:$H$301,"&lt;"&amp;H70)+1))</f>
      </c>
      <c r="J70" s="19">
        <f>IF(AND(A70&lt;&gt;"",G70="Missed"),COUNTIFS($G$2:$G$301,"Missed",$H$2:$H$301,"&lt;"&amp;H70)+1,"")</f>
      </c>
      <c r="K70" s="19">
        <f>IF(A70="","",TEXT(A70,"ddd"))</f>
      </c>
    </row>
    <row r="71" spans="1:11" x14ac:dyDescent="0.25">
      <c r="A71" s="20"/>
      <c r="B71" s="21"/>
      <c r="C71" s="22"/>
      <c r="D71" s="22"/>
      <c r="E71" s="22"/>
      <c r="F71" s="22"/>
      <c r="G71" s="23"/>
      <c r="H71" s="19">
        <f>IF(A71="","",A71+IF(N(B71)=0,0,B71)+ROW()/100000000)</f>
      </c>
      <c r="I71" s="19">
        <f>IF(A71="","",IF(A71&lt;&gt;'Today'!$C$4,"",COUNTIFS($A$2:$A$301,'Today'!$C$4,$H$2:$H$301,"&lt;"&amp;H71)+1))</f>
      </c>
      <c r="J71" s="19">
        <f>IF(AND(A71&lt;&gt;"",G71="Missed"),COUNTIFS($G$2:$G$301,"Missed",$H$2:$H$301,"&lt;"&amp;H71)+1,"")</f>
      </c>
      <c r="K71" s="19">
        <f>IF(A71="","",TEXT(A71,"ddd"))</f>
      </c>
    </row>
    <row r="72" spans="1:11" x14ac:dyDescent="0.25">
      <c r="A72" s="15"/>
      <c r="B72" s="16"/>
      <c r="C72" s="17"/>
      <c r="D72" s="17"/>
      <c r="E72" s="17"/>
      <c r="F72" s="17"/>
      <c r="G72" s="18"/>
      <c r="H72" s="19">
        <f>IF(A72="","",A72+IF(N(B72)=0,0,B72)+ROW()/100000000)</f>
      </c>
      <c r="I72" s="19">
        <f>IF(A72="","",IF(A72&lt;&gt;'Today'!$C$4,"",COUNTIFS($A$2:$A$301,'Today'!$C$4,$H$2:$H$301,"&lt;"&amp;H72)+1))</f>
      </c>
      <c r="J72" s="19">
        <f>IF(AND(A72&lt;&gt;"",G72="Missed"),COUNTIFS($G$2:$G$301,"Missed",$H$2:$H$301,"&lt;"&amp;H72)+1,"")</f>
      </c>
      <c r="K72" s="19">
        <f>IF(A72="","",TEXT(A72,"ddd"))</f>
      </c>
    </row>
    <row r="73" spans="1:11" x14ac:dyDescent="0.25">
      <c r="A73" s="20"/>
      <c r="B73" s="21"/>
      <c r="C73" s="22"/>
      <c r="D73" s="22"/>
      <c r="E73" s="22"/>
      <c r="F73" s="22"/>
      <c r="G73" s="23"/>
      <c r="H73" s="19">
        <f>IF(A73="","",A73+IF(N(B73)=0,0,B73)+ROW()/100000000)</f>
      </c>
      <c r="I73" s="19">
        <f>IF(A73="","",IF(A73&lt;&gt;'Today'!$C$4,"",COUNTIFS($A$2:$A$301,'Today'!$C$4,$H$2:$H$301,"&lt;"&amp;H73)+1))</f>
      </c>
      <c r="J73" s="19">
        <f>IF(AND(A73&lt;&gt;"",G73="Missed"),COUNTIFS($G$2:$G$301,"Missed",$H$2:$H$301,"&lt;"&amp;H73)+1,"")</f>
      </c>
      <c r="K73" s="19">
        <f>IF(A73="","",TEXT(A73,"ddd"))</f>
      </c>
    </row>
    <row r="74" spans="1:11" x14ac:dyDescent="0.25">
      <c r="A74" s="15"/>
      <c r="B74" s="16"/>
      <c r="C74" s="17"/>
      <c r="D74" s="17"/>
      <c r="E74" s="17"/>
      <c r="F74" s="17"/>
      <c r="G74" s="18"/>
      <c r="H74" s="19">
        <f>IF(A74="","",A74+IF(N(B74)=0,0,B74)+ROW()/100000000)</f>
      </c>
      <c r="I74" s="19">
        <f>IF(A74="","",IF(A74&lt;&gt;'Today'!$C$4,"",COUNTIFS($A$2:$A$301,'Today'!$C$4,$H$2:$H$301,"&lt;"&amp;H74)+1))</f>
      </c>
      <c r="J74" s="19">
        <f>IF(AND(A74&lt;&gt;"",G74="Missed"),COUNTIFS($G$2:$G$301,"Missed",$H$2:$H$301,"&lt;"&amp;H74)+1,"")</f>
      </c>
      <c r="K74" s="19">
        <f>IF(A74="","",TEXT(A74,"ddd"))</f>
      </c>
    </row>
    <row r="75" spans="1:11" x14ac:dyDescent="0.25">
      <c r="A75" s="20"/>
      <c r="B75" s="21"/>
      <c r="C75" s="22"/>
      <c r="D75" s="22"/>
      <c r="E75" s="22"/>
      <c r="F75" s="22"/>
      <c r="G75" s="23"/>
      <c r="H75" s="19">
        <f>IF(A75="","",A75+IF(N(B75)=0,0,B75)+ROW()/100000000)</f>
      </c>
      <c r="I75" s="19">
        <f>IF(A75="","",IF(A75&lt;&gt;'Today'!$C$4,"",COUNTIFS($A$2:$A$301,'Today'!$C$4,$H$2:$H$301,"&lt;"&amp;H75)+1))</f>
      </c>
      <c r="J75" s="19">
        <f>IF(AND(A75&lt;&gt;"",G75="Missed"),COUNTIFS($G$2:$G$301,"Missed",$H$2:$H$301,"&lt;"&amp;H75)+1,"")</f>
      </c>
      <c r="K75" s="19">
        <f>IF(A75="","",TEXT(A75,"ddd"))</f>
      </c>
    </row>
    <row r="76" spans="1:11" x14ac:dyDescent="0.25">
      <c r="A76" s="15"/>
      <c r="B76" s="16"/>
      <c r="C76" s="17"/>
      <c r="D76" s="17"/>
      <c r="E76" s="17"/>
      <c r="F76" s="17"/>
      <c r="G76" s="18"/>
      <c r="H76" s="19">
        <f>IF(A76="","",A76+IF(N(B76)=0,0,B76)+ROW()/100000000)</f>
      </c>
      <c r="I76" s="19">
        <f>IF(A76="","",IF(A76&lt;&gt;'Today'!$C$4,"",COUNTIFS($A$2:$A$301,'Today'!$C$4,$H$2:$H$301,"&lt;"&amp;H76)+1))</f>
      </c>
      <c r="J76" s="19">
        <f>IF(AND(A76&lt;&gt;"",G76="Missed"),COUNTIFS($G$2:$G$301,"Missed",$H$2:$H$301,"&lt;"&amp;H76)+1,"")</f>
      </c>
      <c r="K76" s="19">
        <f>IF(A76="","",TEXT(A76,"ddd"))</f>
      </c>
    </row>
    <row r="77" spans="1:11" x14ac:dyDescent="0.25">
      <c r="A77" s="20"/>
      <c r="B77" s="21"/>
      <c r="C77" s="22"/>
      <c r="D77" s="22"/>
      <c r="E77" s="22"/>
      <c r="F77" s="22"/>
      <c r="G77" s="23"/>
      <c r="H77" s="19">
        <f>IF(A77="","",A77+IF(N(B77)=0,0,B77)+ROW()/100000000)</f>
      </c>
      <c r="I77" s="19">
        <f>IF(A77="","",IF(A77&lt;&gt;'Today'!$C$4,"",COUNTIFS($A$2:$A$301,'Today'!$C$4,$H$2:$H$301,"&lt;"&amp;H77)+1))</f>
      </c>
      <c r="J77" s="19">
        <f>IF(AND(A77&lt;&gt;"",G77="Missed"),COUNTIFS($G$2:$G$301,"Missed",$H$2:$H$301,"&lt;"&amp;H77)+1,"")</f>
      </c>
      <c r="K77" s="19">
        <f>IF(A77="","",TEXT(A77,"ddd"))</f>
      </c>
    </row>
    <row r="78" spans="1:11" x14ac:dyDescent="0.25">
      <c r="A78" s="15"/>
      <c r="B78" s="16"/>
      <c r="C78" s="17"/>
      <c r="D78" s="17"/>
      <c r="E78" s="17"/>
      <c r="F78" s="17"/>
      <c r="G78" s="18"/>
      <c r="H78" s="19">
        <f>IF(A78="","",A78+IF(N(B78)=0,0,B78)+ROW()/100000000)</f>
      </c>
      <c r="I78" s="19">
        <f>IF(A78="","",IF(A78&lt;&gt;'Today'!$C$4,"",COUNTIFS($A$2:$A$301,'Today'!$C$4,$H$2:$H$301,"&lt;"&amp;H78)+1))</f>
      </c>
      <c r="J78" s="19">
        <f>IF(AND(A78&lt;&gt;"",G78="Missed"),COUNTIFS($G$2:$G$301,"Missed",$H$2:$H$301,"&lt;"&amp;H78)+1,"")</f>
      </c>
      <c r="K78" s="19">
        <f>IF(A78="","",TEXT(A78,"ddd"))</f>
      </c>
    </row>
    <row r="79" spans="1:11" x14ac:dyDescent="0.25">
      <c r="A79" s="20"/>
      <c r="B79" s="21"/>
      <c r="C79" s="22"/>
      <c r="D79" s="22"/>
      <c r="E79" s="22"/>
      <c r="F79" s="22"/>
      <c r="G79" s="23"/>
      <c r="H79" s="19">
        <f>IF(A79="","",A79+IF(N(B79)=0,0,B79)+ROW()/100000000)</f>
      </c>
      <c r="I79" s="19">
        <f>IF(A79="","",IF(A79&lt;&gt;'Today'!$C$4,"",COUNTIFS($A$2:$A$301,'Today'!$C$4,$H$2:$H$301,"&lt;"&amp;H79)+1))</f>
      </c>
      <c r="J79" s="19">
        <f>IF(AND(A79&lt;&gt;"",G79="Missed"),COUNTIFS($G$2:$G$301,"Missed",$H$2:$H$301,"&lt;"&amp;H79)+1,"")</f>
      </c>
      <c r="K79" s="19">
        <f>IF(A79="","",TEXT(A79,"ddd"))</f>
      </c>
    </row>
    <row r="80" spans="1:11" x14ac:dyDescent="0.25">
      <c r="A80" s="15"/>
      <c r="B80" s="16"/>
      <c r="C80" s="17"/>
      <c r="D80" s="17"/>
      <c r="E80" s="17"/>
      <c r="F80" s="17"/>
      <c r="G80" s="18"/>
      <c r="H80" s="19">
        <f>IF(A80="","",A80+IF(N(B80)=0,0,B80)+ROW()/100000000)</f>
      </c>
      <c r="I80" s="19">
        <f>IF(A80="","",IF(A80&lt;&gt;'Today'!$C$4,"",COUNTIFS($A$2:$A$301,'Today'!$C$4,$H$2:$H$301,"&lt;"&amp;H80)+1))</f>
      </c>
      <c r="J80" s="19">
        <f>IF(AND(A80&lt;&gt;"",G80="Missed"),COUNTIFS($G$2:$G$301,"Missed",$H$2:$H$301,"&lt;"&amp;H80)+1,"")</f>
      </c>
      <c r="K80" s="19">
        <f>IF(A80="","",TEXT(A80,"ddd"))</f>
      </c>
    </row>
    <row r="81" spans="1:11" x14ac:dyDescent="0.25">
      <c r="A81" s="20"/>
      <c r="B81" s="21"/>
      <c r="C81" s="22"/>
      <c r="D81" s="22"/>
      <c r="E81" s="22"/>
      <c r="F81" s="22"/>
      <c r="G81" s="23"/>
      <c r="H81" s="19">
        <f>IF(A81="","",A81+IF(N(B81)=0,0,B81)+ROW()/100000000)</f>
      </c>
      <c r="I81" s="19">
        <f>IF(A81="","",IF(A81&lt;&gt;'Today'!$C$4,"",COUNTIFS($A$2:$A$301,'Today'!$C$4,$H$2:$H$301,"&lt;"&amp;H81)+1))</f>
      </c>
      <c r="J81" s="19">
        <f>IF(AND(A81&lt;&gt;"",G81="Missed"),COUNTIFS($G$2:$G$301,"Missed",$H$2:$H$301,"&lt;"&amp;H81)+1,"")</f>
      </c>
      <c r="K81" s="19">
        <f>IF(A81="","",TEXT(A81,"ddd"))</f>
      </c>
    </row>
    <row r="82" spans="1:11" x14ac:dyDescent="0.25">
      <c r="A82" s="15"/>
      <c r="B82" s="16"/>
      <c r="C82" s="17"/>
      <c r="D82" s="17"/>
      <c r="E82" s="17"/>
      <c r="F82" s="17"/>
      <c r="G82" s="18"/>
      <c r="H82" s="19">
        <f>IF(A82="","",A82+IF(N(B82)=0,0,B82)+ROW()/100000000)</f>
      </c>
      <c r="I82" s="19">
        <f>IF(A82="","",IF(A82&lt;&gt;'Today'!$C$4,"",COUNTIFS($A$2:$A$301,'Today'!$C$4,$H$2:$H$301,"&lt;"&amp;H82)+1))</f>
      </c>
      <c r="J82" s="19">
        <f>IF(AND(A82&lt;&gt;"",G82="Missed"),COUNTIFS($G$2:$G$301,"Missed",$H$2:$H$301,"&lt;"&amp;H82)+1,"")</f>
      </c>
      <c r="K82" s="19">
        <f>IF(A82="","",TEXT(A82,"ddd"))</f>
      </c>
    </row>
    <row r="83" spans="1:11" x14ac:dyDescent="0.25">
      <c r="A83" s="20"/>
      <c r="B83" s="21"/>
      <c r="C83" s="22"/>
      <c r="D83" s="22"/>
      <c r="E83" s="22"/>
      <c r="F83" s="22"/>
      <c r="G83" s="23"/>
      <c r="H83" s="19">
        <f>IF(A83="","",A83+IF(N(B83)=0,0,B83)+ROW()/100000000)</f>
      </c>
      <c r="I83" s="19">
        <f>IF(A83="","",IF(A83&lt;&gt;'Today'!$C$4,"",COUNTIFS($A$2:$A$301,'Today'!$C$4,$H$2:$H$301,"&lt;"&amp;H83)+1))</f>
      </c>
      <c r="J83" s="19">
        <f>IF(AND(A83&lt;&gt;"",G83="Missed"),COUNTIFS($G$2:$G$301,"Missed",$H$2:$H$301,"&lt;"&amp;H83)+1,"")</f>
      </c>
      <c r="K83" s="19">
        <f>IF(A83="","",TEXT(A83,"ddd"))</f>
      </c>
    </row>
    <row r="84" spans="1:11" x14ac:dyDescent="0.25">
      <c r="A84" s="15"/>
      <c r="B84" s="16"/>
      <c r="C84" s="17"/>
      <c r="D84" s="17"/>
      <c r="E84" s="17"/>
      <c r="F84" s="17"/>
      <c r="G84" s="18"/>
      <c r="H84" s="19">
        <f>IF(A84="","",A84+IF(N(B84)=0,0,B84)+ROW()/100000000)</f>
      </c>
      <c r="I84" s="19">
        <f>IF(A84="","",IF(A84&lt;&gt;'Today'!$C$4,"",COUNTIFS($A$2:$A$301,'Today'!$C$4,$H$2:$H$301,"&lt;"&amp;H84)+1))</f>
      </c>
      <c r="J84" s="19">
        <f>IF(AND(A84&lt;&gt;"",G84="Missed"),COUNTIFS($G$2:$G$301,"Missed",$H$2:$H$301,"&lt;"&amp;H84)+1,"")</f>
      </c>
      <c r="K84" s="19">
        <f>IF(A84="","",TEXT(A84,"ddd"))</f>
      </c>
    </row>
    <row r="85" spans="1:11" x14ac:dyDescent="0.25">
      <c r="A85" s="20"/>
      <c r="B85" s="21"/>
      <c r="C85" s="22"/>
      <c r="D85" s="22"/>
      <c r="E85" s="22"/>
      <c r="F85" s="22"/>
      <c r="G85" s="23"/>
      <c r="H85" s="19">
        <f>IF(A85="","",A85+IF(N(B85)=0,0,B85)+ROW()/100000000)</f>
      </c>
      <c r="I85" s="19">
        <f>IF(A85="","",IF(A85&lt;&gt;'Today'!$C$4,"",COUNTIFS($A$2:$A$301,'Today'!$C$4,$H$2:$H$301,"&lt;"&amp;H85)+1))</f>
      </c>
      <c r="J85" s="19">
        <f>IF(AND(A85&lt;&gt;"",G85="Missed"),COUNTIFS($G$2:$G$301,"Missed",$H$2:$H$301,"&lt;"&amp;H85)+1,"")</f>
      </c>
      <c r="K85" s="19">
        <f>IF(A85="","",TEXT(A85,"ddd"))</f>
      </c>
    </row>
    <row r="86" spans="1:11" x14ac:dyDescent="0.25">
      <c r="A86" s="15"/>
      <c r="B86" s="16"/>
      <c r="C86" s="17"/>
      <c r="D86" s="17"/>
      <c r="E86" s="17"/>
      <c r="F86" s="17"/>
      <c r="G86" s="18"/>
      <c r="H86" s="19">
        <f>IF(A86="","",A86+IF(N(B86)=0,0,B86)+ROW()/100000000)</f>
      </c>
      <c r="I86" s="19">
        <f>IF(A86="","",IF(A86&lt;&gt;'Today'!$C$4,"",COUNTIFS($A$2:$A$301,'Today'!$C$4,$H$2:$H$301,"&lt;"&amp;H86)+1))</f>
      </c>
      <c r="J86" s="19">
        <f>IF(AND(A86&lt;&gt;"",G86="Missed"),COUNTIFS($G$2:$G$301,"Missed",$H$2:$H$301,"&lt;"&amp;H86)+1,"")</f>
      </c>
      <c r="K86" s="19">
        <f>IF(A86="","",TEXT(A86,"ddd"))</f>
      </c>
    </row>
    <row r="87" spans="1:11" x14ac:dyDescent="0.25">
      <c r="A87" s="20"/>
      <c r="B87" s="21"/>
      <c r="C87" s="22"/>
      <c r="D87" s="22"/>
      <c r="E87" s="22"/>
      <c r="F87" s="22"/>
      <c r="G87" s="23"/>
      <c r="H87" s="19">
        <f>IF(A87="","",A87+IF(N(B87)=0,0,B87)+ROW()/100000000)</f>
      </c>
      <c r="I87" s="19">
        <f>IF(A87="","",IF(A87&lt;&gt;'Today'!$C$4,"",COUNTIFS($A$2:$A$301,'Today'!$C$4,$H$2:$H$301,"&lt;"&amp;H87)+1))</f>
      </c>
      <c r="J87" s="19">
        <f>IF(AND(A87&lt;&gt;"",G87="Missed"),COUNTIFS($G$2:$G$301,"Missed",$H$2:$H$301,"&lt;"&amp;H87)+1,"")</f>
      </c>
      <c r="K87" s="19">
        <f>IF(A87="","",TEXT(A87,"ddd"))</f>
      </c>
    </row>
    <row r="88" spans="1:11" x14ac:dyDescent="0.25">
      <c r="A88" s="15"/>
      <c r="B88" s="16"/>
      <c r="C88" s="17"/>
      <c r="D88" s="17"/>
      <c r="E88" s="17"/>
      <c r="F88" s="17"/>
      <c r="G88" s="18"/>
      <c r="H88" s="19">
        <f>IF(A88="","",A88+IF(N(B88)=0,0,B88)+ROW()/100000000)</f>
      </c>
      <c r="I88" s="19">
        <f>IF(A88="","",IF(A88&lt;&gt;'Today'!$C$4,"",COUNTIFS($A$2:$A$301,'Today'!$C$4,$H$2:$H$301,"&lt;"&amp;H88)+1))</f>
      </c>
      <c r="J88" s="19">
        <f>IF(AND(A88&lt;&gt;"",G88="Missed"),COUNTIFS($G$2:$G$301,"Missed",$H$2:$H$301,"&lt;"&amp;H88)+1,"")</f>
      </c>
      <c r="K88" s="19">
        <f>IF(A88="","",TEXT(A88,"ddd"))</f>
      </c>
    </row>
    <row r="89" spans="1:11" x14ac:dyDescent="0.25">
      <c r="A89" s="20"/>
      <c r="B89" s="21"/>
      <c r="C89" s="22"/>
      <c r="D89" s="22"/>
      <c r="E89" s="22"/>
      <c r="F89" s="22"/>
      <c r="G89" s="23"/>
      <c r="H89" s="19">
        <f>IF(A89="","",A89+IF(N(B89)=0,0,B89)+ROW()/100000000)</f>
      </c>
      <c r="I89" s="19">
        <f>IF(A89="","",IF(A89&lt;&gt;'Today'!$C$4,"",COUNTIFS($A$2:$A$301,'Today'!$C$4,$H$2:$H$301,"&lt;"&amp;H89)+1))</f>
      </c>
      <c r="J89" s="19">
        <f>IF(AND(A89&lt;&gt;"",G89="Missed"),COUNTIFS($G$2:$G$301,"Missed",$H$2:$H$301,"&lt;"&amp;H89)+1,"")</f>
      </c>
      <c r="K89" s="19">
        <f>IF(A89="","",TEXT(A89,"ddd"))</f>
      </c>
    </row>
    <row r="90" spans="1:11" x14ac:dyDescent="0.25">
      <c r="A90" s="15"/>
      <c r="B90" s="16"/>
      <c r="C90" s="17"/>
      <c r="D90" s="17"/>
      <c r="E90" s="17"/>
      <c r="F90" s="17"/>
      <c r="G90" s="18"/>
      <c r="H90" s="19">
        <f>IF(A90="","",A90+IF(N(B90)=0,0,B90)+ROW()/100000000)</f>
      </c>
      <c r="I90" s="19">
        <f>IF(A90="","",IF(A90&lt;&gt;'Today'!$C$4,"",COUNTIFS($A$2:$A$301,'Today'!$C$4,$H$2:$H$301,"&lt;"&amp;H90)+1))</f>
      </c>
      <c r="J90" s="19">
        <f>IF(AND(A90&lt;&gt;"",G90="Missed"),COUNTIFS($G$2:$G$301,"Missed",$H$2:$H$301,"&lt;"&amp;H90)+1,"")</f>
      </c>
      <c r="K90" s="19">
        <f>IF(A90="","",TEXT(A90,"ddd"))</f>
      </c>
    </row>
    <row r="91" spans="1:11" x14ac:dyDescent="0.25">
      <c r="A91" s="20"/>
      <c r="B91" s="21"/>
      <c r="C91" s="22"/>
      <c r="D91" s="22"/>
      <c r="E91" s="22"/>
      <c r="F91" s="22"/>
      <c r="G91" s="23"/>
      <c r="H91" s="19">
        <f>IF(A91="","",A91+IF(N(B91)=0,0,B91)+ROW()/100000000)</f>
      </c>
      <c r="I91" s="19">
        <f>IF(A91="","",IF(A91&lt;&gt;'Today'!$C$4,"",COUNTIFS($A$2:$A$301,'Today'!$C$4,$H$2:$H$301,"&lt;"&amp;H91)+1))</f>
      </c>
      <c r="J91" s="19">
        <f>IF(AND(A91&lt;&gt;"",G91="Missed"),COUNTIFS($G$2:$G$301,"Missed",$H$2:$H$301,"&lt;"&amp;H91)+1,"")</f>
      </c>
      <c r="K91" s="19">
        <f>IF(A91="","",TEXT(A91,"ddd"))</f>
      </c>
    </row>
    <row r="92" spans="1:11" x14ac:dyDescent="0.25">
      <c r="A92" s="15"/>
      <c r="B92" s="16"/>
      <c r="C92" s="17"/>
      <c r="D92" s="17"/>
      <c r="E92" s="17"/>
      <c r="F92" s="17"/>
      <c r="G92" s="18"/>
      <c r="H92" s="19">
        <f>IF(A92="","",A92+IF(N(B92)=0,0,B92)+ROW()/100000000)</f>
      </c>
      <c r="I92" s="19">
        <f>IF(A92="","",IF(A92&lt;&gt;'Today'!$C$4,"",COUNTIFS($A$2:$A$301,'Today'!$C$4,$H$2:$H$301,"&lt;"&amp;H92)+1))</f>
      </c>
      <c r="J92" s="19">
        <f>IF(AND(A92&lt;&gt;"",G92="Missed"),COUNTIFS($G$2:$G$301,"Missed",$H$2:$H$301,"&lt;"&amp;H92)+1,"")</f>
      </c>
      <c r="K92" s="19">
        <f>IF(A92="","",TEXT(A92,"ddd"))</f>
      </c>
    </row>
    <row r="93" spans="1:11" x14ac:dyDescent="0.25">
      <c r="A93" s="20"/>
      <c r="B93" s="21"/>
      <c r="C93" s="22"/>
      <c r="D93" s="22"/>
      <c r="E93" s="22"/>
      <c r="F93" s="22"/>
      <c r="G93" s="23"/>
      <c r="H93" s="19">
        <f>IF(A93="","",A93+IF(N(B93)=0,0,B93)+ROW()/100000000)</f>
      </c>
      <c r="I93" s="19">
        <f>IF(A93="","",IF(A93&lt;&gt;'Today'!$C$4,"",COUNTIFS($A$2:$A$301,'Today'!$C$4,$H$2:$H$301,"&lt;"&amp;H93)+1))</f>
      </c>
      <c r="J93" s="19">
        <f>IF(AND(A93&lt;&gt;"",G93="Missed"),COUNTIFS($G$2:$G$301,"Missed",$H$2:$H$301,"&lt;"&amp;H93)+1,"")</f>
      </c>
      <c r="K93" s="19">
        <f>IF(A93="","",TEXT(A93,"ddd"))</f>
      </c>
    </row>
    <row r="94" spans="1:11" x14ac:dyDescent="0.25">
      <c r="A94" s="15"/>
      <c r="B94" s="16"/>
      <c r="C94" s="17"/>
      <c r="D94" s="17"/>
      <c r="E94" s="17"/>
      <c r="F94" s="17"/>
      <c r="G94" s="18"/>
      <c r="H94" s="19">
        <f>IF(A94="","",A94+IF(N(B94)=0,0,B94)+ROW()/100000000)</f>
      </c>
      <c r="I94" s="19">
        <f>IF(A94="","",IF(A94&lt;&gt;'Today'!$C$4,"",COUNTIFS($A$2:$A$301,'Today'!$C$4,$H$2:$H$301,"&lt;"&amp;H94)+1))</f>
      </c>
      <c r="J94" s="19">
        <f>IF(AND(A94&lt;&gt;"",G94="Missed"),COUNTIFS($G$2:$G$301,"Missed",$H$2:$H$301,"&lt;"&amp;H94)+1,"")</f>
      </c>
      <c r="K94" s="19">
        <f>IF(A94="","",TEXT(A94,"ddd"))</f>
      </c>
    </row>
    <row r="95" spans="1:11" x14ac:dyDescent="0.25">
      <c r="A95" s="20"/>
      <c r="B95" s="21"/>
      <c r="C95" s="22"/>
      <c r="D95" s="22"/>
      <c r="E95" s="22"/>
      <c r="F95" s="22"/>
      <c r="G95" s="23"/>
      <c r="H95" s="19">
        <f>IF(A95="","",A95+IF(N(B95)=0,0,B95)+ROW()/100000000)</f>
      </c>
      <c r="I95" s="19">
        <f>IF(A95="","",IF(A95&lt;&gt;'Today'!$C$4,"",COUNTIFS($A$2:$A$301,'Today'!$C$4,$H$2:$H$301,"&lt;"&amp;H95)+1))</f>
      </c>
      <c r="J95" s="19">
        <f>IF(AND(A95&lt;&gt;"",G95="Missed"),COUNTIFS($G$2:$G$301,"Missed",$H$2:$H$301,"&lt;"&amp;H95)+1,"")</f>
      </c>
      <c r="K95" s="19">
        <f>IF(A95="","",TEXT(A95,"ddd"))</f>
      </c>
    </row>
    <row r="96" spans="1:11" x14ac:dyDescent="0.25">
      <c r="A96" s="15"/>
      <c r="B96" s="16"/>
      <c r="C96" s="17"/>
      <c r="D96" s="17"/>
      <c r="E96" s="17"/>
      <c r="F96" s="17"/>
      <c r="G96" s="18"/>
      <c r="H96" s="19">
        <f>IF(A96="","",A96+IF(N(B96)=0,0,B96)+ROW()/100000000)</f>
      </c>
      <c r="I96" s="19">
        <f>IF(A96="","",IF(A96&lt;&gt;'Today'!$C$4,"",COUNTIFS($A$2:$A$301,'Today'!$C$4,$H$2:$H$301,"&lt;"&amp;H96)+1))</f>
      </c>
      <c r="J96" s="19">
        <f>IF(AND(A96&lt;&gt;"",G96="Missed"),COUNTIFS($G$2:$G$301,"Missed",$H$2:$H$301,"&lt;"&amp;H96)+1,"")</f>
      </c>
      <c r="K96" s="19">
        <f>IF(A96="","",TEXT(A96,"ddd"))</f>
      </c>
    </row>
    <row r="97" spans="1:11" x14ac:dyDescent="0.25">
      <c r="A97" s="20"/>
      <c r="B97" s="21"/>
      <c r="C97" s="22"/>
      <c r="D97" s="22"/>
      <c r="E97" s="22"/>
      <c r="F97" s="22"/>
      <c r="G97" s="23"/>
      <c r="H97" s="19">
        <f>IF(A97="","",A97+IF(N(B97)=0,0,B97)+ROW()/100000000)</f>
      </c>
      <c r="I97" s="19">
        <f>IF(A97="","",IF(A97&lt;&gt;'Today'!$C$4,"",COUNTIFS($A$2:$A$301,'Today'!$C$4,$H$2:$H$301,"&lt;"&amp;H97)+1))</f>
      </c>
      <c r="J97" s="19">
        <f>IF(AND(A97&lt;&gt;"",G97="Missed"),COUNTIFS($G$2:$G$301,"Missed",$H$2:$H$301,"&lt;"&amp;H97)+1,"")</f>
      </c>
      <c r="K97" s="19">
        <f>IF(A97="","",TEXT(A97,"ddd"))</f>
      </c>
    </row>
    <row r="98" spans="1:11" x14ac:dyDescent="0.25">
      <c r="A98" s="15"/>
      <c r="B98" s="16"/>
      <c r="C98" s="17"/>
      <c r="D98" s="17"/>
      <c r="E98" s="17"/>
      <c r="F98" s="17"/>
      <c r="G98" s="18"/>
      <c r="H98" s="19">
        <f>IF(A98="","",A98+IF(N(B98)=0,0,B98)+ROW()/100000000)</f>
      </c>
      <c r="I98" s="19">
        <f>IF(A98="","",IF(A98&lt;&gt;'Today'!$C$4,"",COUNTIFS($A$2:$A$301,'Today'!$C$4,$H$2:$H$301,"&lt;"&amp;H98)+1))</f>
      </c>
      <c r="J98" s="19">
        <f>IF(AND(A98&lt;&gt;"",G98="Missed"),COUNTIFS($G$2:$G$301,"Missed",$H$2:$H$301,"&lt;"&amp;H98)+1,"")</f>
      </c>
      <c r="K98" s="19">
        <f>IF(A98="","",TEXT(A98,"ddd"))</f>
      </c>
    </row>
    <row r="99" spans="1:11" x14ac:dyDescent="0.25">
      <c r="A99" s="20"/>
      <c r="B99" s="21"/>
      <c r="C99" s="22"/>
      <c r="D99" s="22"/>
      <c r="E99" s="22"/>
      <c r="F99" s="22"/>
      <c r="G99" s="23"/>
      <c r="H99" s="19">
        <f>IF(A99="","",A99+IF(N(B99)=0,0,B99)+ROW()/100000000)</f>
      </c>
      <c r="I99" s="19">
        <f>IF(A99="","",IF(A99&lt;&gt;'Today'!$C$4,"",COUNTIFS($A$2:$A$301,'Today'!$C$4,$H$2:$H$301,"&lt;"&amp;H99)+1))</f>
      </c>
      <c r="J99" s="19">
        <f>IF(AND(A99&lt;&gt;"",G99="Missed"),COUNTIFS($G$2:$G$301,"Missed",$H$2:$H$301,"&lt;"&amp;H99)+1,"")</f>
      </c>
      <c r="K99" s="19">
        <f>IF(A99="","",TEXT(A99,"ddd"))</f>
      </c>
    </row>
    <row r="100" spans="1:11" x14ac:dyDescent="0.25">
      <c r="A100" s="15"/>
      <c r="B100" s="16"/>
      <c r="C100" s="17"/>
      <c r="D100" s="17"/>
      <c r="E100" s="17"/>
      <c r="F100" s="17"/>
      <c r="G100" s="18"/>
      <c r="H100" s="19">
        <f>IF(A100="","",A100+IF(N(B100)=0,0,B100)+ROW()/100000000)</f>
      </c>
      <c r="I100" s="19">
        <f>IF(A100="","",IF(A100&lt;&gt;'Today'!$C$4,"",COUNTIFS($A$2:$A$301,'Today'!$C$4,$H$2:$H$301,"&lt;"&amp;H100)+1))</f>
      </c>
      <c r="J100" s="19">
        <f>IF(AND(A100&lt;&gt;"",G100="Missed"),COUNTIFS($G$2:$G$301,"Missed",$H$2:$H$301,"&lt;"&amp;H100)+1,"")</f>
      </c>
      <c r="K100" s="19">
        <f>IF(A100="","",TEXT(A100,"ddd"))</f>
      </c>
    </row>
    <row r="101" spans="1:11" x14ac:dyDescent="0.25">
      <c r="A101" s="20"/>
      <c r="B101" s="21"/>
      <c r="C101" s="22"/>
      <c r="D101" s="22"/>
      <c r="E101" s="22"/>
      <c r="F101" s="22"/>
      <c r="G101" s="23"/>
      <c r="H101" s="19">
        <f>IF(A101="","",A101+IF(N(B101)=0,0,B101)+ROW()/100000000)</f>
      </c>
      <c r="I101" s="19">
        <f>IF(A101="","",IF(A101&lt;&gt;'Today'!$C$4,"",COUNTIFS($A$2:$A$301,'Today'!$C$4,$H$2:$H$301,"&lt;"&amp;H101)+1))</f>
      </c>
      <c r="J101" s="19">
        <f>IF(AND(A101&lt;&gt;"",G101="Missed"),COUNTIFS($G$2:$G$301,"Missed",$H$2:$H$301,"&lt;"&amp;H101)+1,"")</f>
      </c>
      <c r="K101" s="19">
        <f>IF(A101="","",TEXT(A101,"ddd"))</f>
      </c>
    </row>
    <row r="102" spans="1:11" x14ac:dyDescent="0.25">
      <c r="A102" s="15"/>
      <c r="B102" s="16"/>
      <c r="C102" s="17"/>
      <c r="D102" s="17"/>
      <c r="E102" s="17"/>
      <c r="F102" s="17"/>
      <c r="G102" s="18"/>
      <c r="H102" s="19">
        <f>IF(A102="","",A102+IF(N(B102)=0,0,B102)+ROW()/100000000)</f>
      </c>
      <c r="I102" s="19">
        <f>IF(A102="","",IF(A102&lt;&gt;'Today'!$C$4,"",COUNTIFS($A$2:$A$301,'Today'!$C$4,$H$2:$H$301,"&lt;"&amp;H102)+1))</f>
      </c>
      <c r="J102" s="19">
        <f>IF(AND(A102&lt;&gt;"",G102="Missed"),COUNTIFS($G$2:$G$301,"Missed",$H$2:$H$301,"&lt;"&amp;H102)+1,"")</f>
      </c>
      <c r="K102" s="19">
        <f>IF(A102="","",TEXT(A102,"ddd"))</f>
      </c>
    </row>
    <row r="103" spans="1:11" x14ac:dyDescent="0.25">
      <c r="A103" s="20"/>
      <c r="B103" s="21"/>
      <c r="C103" s="22"/>
      <c r="D103" s="22"/>
      <c r="E103" s="22"/>
      <c r="F103" s="22"/>
      <c r="G103" s="23"/>
      <c r="H103" s="19">
        <f>IF(A103="","",A103+IF(N(B103)=0,0,B103)+ROW()/100000000)</f>
      </c>
      <c r="I103" s="19">
        <f>IF(A103="","",IF(A103&lt;&gt;'Today'!$C$4,"",COUNTIFS($A$2:$A$301,'Today'!$C$4,$H$2:$H$301,"&lt;"&amp;H103)+1))</f>
      </c>
      <c r="J103" s="19">
        <f>IF(AND(A103&lt;&gt;"",G103="Missed"),COUNTIFS($G$2:$G$301,"Missed",$H$2:$H$301,"&lt;"&amp;H103)+1,"")</f>
      </c>
      <c r="K103" s="19">
        <f>IF(A103="","",TEXT(A103,"ddd"))</f>
      </c>
    </row>
    <row r="104" spans="1:11" x14ac:dyDescent="0.25">
      <c r="A104" s="15"/>
      <c r="B104" s="16"/>
      <c r="C104" s="17"/>
      <c r="D104" s="17"/>
      <c r="E104" s="17"/>
      <c r="F104" s="17"/>
      <c r="G104" s="18"/>
      <c r="H104" s="19">
        <f>IF(A104="","",A104+IF(N(B104)=0,0,B104)+ROW()/100000000)</f>
      </c>
      <c r="I104" s="19">
        <f>IF(A104="","",IF(A104&lt;&gt;'Today'!$C$4,"",COUNTIFS($A$2:$A$301,'Today'!$C$4,$H$2:$H$301,"&lt;"&amp;H104)+1))</f>
      </c>
      <c r="J104" s="19">
        <f>IF(AND(A104&lt;&gt;"",G104="Missed"),COUNTIFS($G$2:$G$301,"Missed",$H$2:$H$301,"&lt;"&amp;H104)+1,"")</f>
      </c>
      <c r="K104" s="19">
        <f>IF(A104="","",TEXT(A104,"ddd"))</f>
      </c>
    </row>
    <row r="105" spans="1:11" x14ac:dyDescent="0.25">
      <c r="A105" s="20"/>
      <c r="B105" s="21"/>
      <c r="C105" s="22"/>
      <c r="D105" s="22"/>
      <c r="E105" s="22"/>
      <c r="F105" s="22"/>
      <c r="G105" s="23"/>
      <c r="H105" s="19">
        <f>IF(A105="","",A105+IF(N(B105)=0,0,B105)+ROW()/100000000)</f>
      </c>
      <c r="I105" s="19">
        <f>IF(A105="","",IF(A105&lt;&gt;'Today'!$C$4,"",COUNTIFS($A$2:$A$301,'Today'!$C$4,$H$2:$H$301,"&lt;"&amp;H105)+1))</f>
      </c>
      <c r="J105" s="19">
        <f>IF(AND(A105&lt;&gt;"",G105="Missed"),COUNTIFS($G$2:$G$301,"Missed",$H$2:$H$301,"&lt;"&amp;H105)+1,"")</f>
      </c>
      <c r="K105" s="19">
        <f>IF(A105="","",TEXT(A105,"ddd"))</f>
      </c>
    </row>
    <row r="106" spans="1:11" x14ac:dyDescent="0.25">
      <c r="A106" s="15"/>
      <c r="B106" s="16"/>
      <c r="C106" s="17"/>
      <c r="D106" s="17"/>
      <c r="E106" s="17"/>
      <c r="F106" s="17"/>
      <c r="G106" s="18"/>
      <c r="H106" s="19">
        <f>IF(A106="","",A106+IF(N(B106)=0,0,B106)+ROW()/100000000)</f>
      </c>
      <c r="I106" s="19">
        <f>IF(A106="","",IF(A106&lt;&gt;'Today'!$C$4,"",COUNTIFS($A$2:$A$301,'Today'!$C$4,$H$2:$H$301,"&lt;"&amp;H106)+1))</f>
      </c>
      <c r="J106" s="19">
        <f>IF(AND(A106&lt;&gt;"",G106="Missed"),COUNTIFS($G$2:$G$301,"Missed",$H$2:$H$301,"&lt;"&amp;H106)+1,"")</f>
      </c>
      <c r="K106" s="19">
        <f>IF(A106="","",TEXT(A106,"ddd"))</f>
      </c>
    </row>
    <row r="107" spans="1:11" x14ac:dyDescent="0.25">
      <c r="A107" s="20"/>
      <c r="B107" s="21"/>
      <c r="C107" s="22"/>
      <c r="D107" s="22"/>
      <c r="E107" s="22"/>
      <c r="F107" s="22"/>
      <c r="G107" s="23"/>
      <c r="H107" s="19">
        <f>IF(A107="","",A107+IF(N(B107)=0,0,B107)+ROW()/100000000)</f>
      </c>
      <c r="I107" s="19">
        <f>IF(A107="","",IF(A107&lt;&gt;'Today'!$C$4,"",COUNTIFS($A$2:$A$301,'Today'!$C$4,$H$2:$H$301,"&lt;"&amp;H107)+1))</f>
      </c>
      <c r="J107" s="19">
        <f>IF(AND(A107&lt;&gt;"",G107="Missed"),COUNTIFS($G$2:$G$301,"Missed",$H$2:$H$301,"&lt;"&amp;H107)+1,"")</f>
      </c>
      <c r="K107" s="19">
        <f>IF(A107="","",TEXT(A107,"ddd"))</f>
      </c>
    </row>
    <row r="108" spans="1:11" x14ac:dyDescent="0.25">
      <c r="A108" s="15"/>
      <c r="B108" s="16"/>
      <c r="C108" s="17"/>
      <c r="D108" s="17"/>
      <c r="E108" s="17"/>
      <c r="F108" s="17"/>
      <c r="G108" s="18"/>
      <c r="H108" s="19">
        <f>IF(A108="","",A108+IF(N(B108)=0,0,B108)+ROW()/100000000)</f>
      </c>
      <c r="I108" s="19">
        <f>IF(A108="","",IF(A108&lt;&gt;'Today'!$C$4,"",COUNTIFS($A$2:$A$301,'Today'!$C$4,$H$2:$H$301,"&lt;"&amp;H108)+1))</f>
      </c>
      <c r="J108" s="19">
        <f>IF(AND(A108&lt;&gt;"",G108="Missed"),COUNTIFS($G$2:$G$301,"Missed",$H$2:$H$301,"&lt;"&amp;H108)+1,"")</f>
      </c>
      <c r="K108" s="19">
        <f>IF(A108="","",TEXT(A108,"ddd"))</f>
      </c>
    </row>
    <row r="109" spans="1:11" x14ac:dyDescent="0.25">
      <c r="A109" s="20"/>
      <c r="B109" s="21"/>
      <c r="C109" s="22"/>
      <c r="D109" s="22"/>
      <c r="E109" s="22"/>
      <c r="F109" s="22"/>
      <c r="G109" s="23"/>
      <c r="H109" s="19">
        <f>IF(A109="","",A109+IF(N(B109)=0,0,B109)+ROW()/100000000)</f>
      </c>
      <c r="I109" s="19">
        <f>IF(A109="","",IF(A109&lt;&gt;'Today'!$C$4,"",COUNTIFS($A$2:$A$301,'Today'!$C$4,$H$2:$H$301,"&lt;"&amp;H109)+1))</f>
      </c>
      <c r="J109" s="19">
        <f>IF(AND(A109&lt;&gt;"",G109="Missed"),COUNTIFS($G$2:$G$301,"Missed",$H$2:$H$301,"&lt;"&amp;H109)+1,"")</f>
      </c>
      <c r="K109" s="19">
        <f>IF(A109="","",TEXT(A109,"ddd"))</f>
      </c>
    </row>
    <row r="110" spans="1:11" x14ac:dyDescent="0.25">
      <c r="A110" s="15"/>
      <c r="B110" s="16"/>
      <c r="C110" s="17"/>
      <c r="D110" s="17"/>
      <c r="E110" s="17"/>
      <c r="F110" s="17"/>
      <c r="G110" s="18"/>
      <c r="H110" s="19">
        <f>IF(A110="","",A110+IF(N(B110)=0,0,B110)+ROW()/100000000)</f>
      </c>
      <c r="I110" s="19">
        <f>IF(A110="","",IF(A110&lt;&gt;'Today'!$C$4,"",COUNTIFS($A$2:$A$301,'Today'!$C$4,$H$2:$H$301,"&lt;"&amp;H110)+1))</f>
      </c>
      <c r="J110" s="19">
        <f>IF(AND(A110&lt;&gt;"",G110="Missed"),COUNTIFS($G$2:$G$301,"Missed",$H$2:$H$301,"&lt;"&amp;H110)+1,"")</f>
      </c>
      <c r="K110" s="19">
        <f>IF(A110="","",TEXT(A110,"ddd"))</f>
      </c>
    </row>
    <row r="111" spans="1:11" x14ac:dyDescent="0.25">
      <c r="A111" s="20"/>
      <c r="B111" s="21"/>
      <c r="C111" s="22"/>
      <c r="D111" s="22"/>
      <c r="E111" s="22"/>
      <c r="F111" s="22"/>
      <c r="G111" s="23"/>
      <c r="H111" s="19">
        <f>IF(A111="","",A111+IF(N(B111)=0,0,B111)+ROW()/100000000)</f>
      </c>
      <c r="I111" s="19">
        <f>IF(A111="","",IF(A111&lt;&gt;'Today'!$C$4,"",COUNTIFS($A$2:$A$301,'Today'!$C$4,$H$2:$H$301,"&lt;"&amp;H111)+1))</f>
      </c>
      <c r="J111" s="19">
        <f>IF(AND(A111&lt;&gt;"",G111="Missed"),COUNTIFS($G$2:$G$301,"Missed",$H$2:$H$301,"&lt;"&amp;H111)+1,"")</f>
      </c>
      <c r="K111" s="19">
        <f>IF(A111="","",TEXT(A111,"ddd"))</f>
      </c>
    </row>
    <row r="112" spans="1:11" x14ac:dyDescent="0.25">
      <c r="A112" s="15"/>
      <c r="B112" s="16"/>
      <c r="C112" s="17"/>
      <c r="D112" s="17"/>
      <c r="E112" s="17"/>
      <c r="F112" s="17"/>
      <c r="G112" s="18"/>
      <c r="H112" s="19">
        <f>IF(A112="","",A112+IF(N(B112)=0,0,B112)+ROW()/100000000)</f>
      </c>
      <c r="I112" s="19">
        <f>IF(A112="","",IF(A112&lt;&gt;'Today'!$C$4,"",COUNTIFS($A$2:$A$301,'Today'!$C$4,$H$2:$H$301,"&lt;"&amp;H112)+1))</f>
      </c>
      <c r="J112" s="19">
        <f>IF(AND(A112&lt;&gt;"",G112="Missed"),COUNTIFS($G$2:$G$301,"Missed",$H$2:$H$301,"&lt;"&amp;H112)+1,"")</f>
      </c>
      <c r="K112" s="19">
        <f>IF(A112="","",TEXT(A112,"ddd"))</f>
      </c>
    </row>
    <row r="113" spans="1:11" x14ac:dyDescent="0.25">
      <c r="A113" s="20"/>
      <c r="B113" s="21"/>
      <c r="C113" s="22"/>
      <c r="D113" s="22"/>
      <c r="E113" s="22"/>
      <c r="F113" s="22"/>
      <c r="G113" s="23"/>
      <c r="H113" s="19">
        <f>IF(A113="","",A113+IF(N(B113)=0,0,B113)+ROW()/100000000)</f>
      </c>
      <c r="I113" s="19">
        <f>IF(A113="","",IF(A113&lt;&gt;'Today'!$C$4,"",COUNTIFS($A$2:$A$301,'Today'!$C$4,$H$2:$H$301,"&lt;"&amp;H113)+1))</f>
      </c>
      <c r="J113" s="19">
        <f>IF(AND(A113&lt;&gt;"",G113="Missed"),COUNTIFS($G$2:$G$301,"Missed",$H$2:$H$301,"&lt;"&amp;H113)+1,"")</f>
      </c>
      <c r="K113" s="19">
        <f>IF(A113="","",TEXT(A113,"ddd"))</f>
      </c>
    </row>
    <row r="114" spans="1:11" x14ac:dyDescent="0.25">
      <c r="A114" s="15"/>
      <c r="B114" s="16"/>
      <c r="C114" s="17"/>
      <c r="D114" s="17"/>
      <c r="E114" s="17"/>
      <c r="F114" s="17"/>
      <c r="G114" s="18"/>
      <c r="H114" s="19">
        <f>IF(A114="","",A114+IF(N(B114)=0,0,B114)+ROW()/100000000)</f>
      </c>
      <c r="I114" s="19">
        <f>IF(A114="","",IF(A114&lt;&gt;'Today'!$C$4,"",COUNTIFS($A$2:$A$301,'Today'!$C$4,$H$2:$H$301,"&lt;"&amp;H114)+1))</f>
      </c>
      <c r="J114" s="19">
        <f>IF(AND(A114&lt;&gt;"",G114="Missed"),COUNTIFS($G$2:$G$301,"Missed",$H$2:$H$301,"&lt;"&amp;H114)+1,"")</f>
      </c>
      <c r="K114" s="19">
        <f>IF(A114="","",TEXT(A114,"ddd"))</f>
      </c>
    </row>
    <row r="115" spans="1:11" x14ac:dyDescent="0.25">
      <c r="A115" s="20"/>
      <c r="B115" s="21"/>
      <c r="C115" s="22"/>
      <c r="D115" s="22"/>
      <c r="E115" s="22"/>
      <c r="F115" s="22"/>
      <c r="G115" s="23"/>
      <c r="H115" s="19">
        <f>IF(A115="","",A115+IF(N(B115)=0,0,B115)+ROW()/100000000)</f>
      </c>
      <c r="I115" s="19">
        <f>IF(A115="","",IF(A115&lt;&gt;'Today'!$C$4,"",COUNTIFS($A$2:$A$301,'Today'!$C$4,$H$2:$H$301,"&lt;"&amp;H115)+1))</f>
      </c>
      <c r="J115" s="19">
        <f>IF(AND(A115&lt;&gt;"",G115="Missed"),COUNTIFS($G$2:$G$301,"Missed",$H$2:$H$301,"&lt;"&amp;H115)+1,"")</f>
      </c>
      <c r="K115" s="19">
        <f>IF(A115="","",TEXT(A115,"ddd"))</f>
      </c>
    </row>
    <row r="116" spans="1:11" x14ac:dyDescent="0.25">
      <c r="A116" s="15"/>
      <c r="B116" s="16"/>
      <c r="C116" s="17"/>
      <c r="D116" s="17"/>
      <c r="E116" s="17"/>
      <c r="F116" s="17"/>
      <c r="G116" s="18"/>
      <c r="H116" s="19">
        <f>IF(A116="","",A116+IF(N(B116)=0,0,B116)+ROW()/100000000)</f>
      </c>
      <c r="I116" s="19">
        <f>IF(A116="","",IF(A116&lt;&gt;'Today'!$C$4,"",COUNTIFS($A$2:$A$301,'Today'!$C$4,$H$2:$H$301,"&lt;"&amp;H116)+1))</f>
      </c>
      <c r="J116" s="19">
        <f>IF(AND(A116&lt;&gt;"",G116="Missed"),COUNTIFS($G$2:$G$301,"Missed",$H$2:$H$301,"&lt;"&amp;H116)+1,"")</f>
      </c>
      <c r="K116" s="19">
        <f>IF(A116="","",TEXT(A116,"ddd"))</f>
      </c>
    </row>
    <row r="117" spans="1:11" x14ac:dyDescent="0.25">
      <c r="A117" s="20"/>
      <c r="B117" s="21"/>
      <c r="C117" s="22"/>
      <c r="D117" s="22"/>
      <c r="E117" s="22"/>
      <c r="F117" s="22"/>
      <c r="G117" s="23"/>
      <c r="H117" s="19">
        <f>IF(A117="","",A117+IF(N(B117)=0,0,B117)+ROW()/100000000)</f>
      </c>
      <c r="I117" s="19">
        <f>IF(A117="","",IF(A117&lt;&gt;'Today'!$C$4,"",COUNTIFS($A$2:$A$301,'Today'!$C$4,$H$2:$H$301,"&lt;"&amp;H117)+1))</f>
      </c>
      <c r="J117" s="19">
        <f>IF(AND(A117&lt;&gt;"",G117="Missed"),COUNTIFS($G$2:$G$301,"Missed",$H$2:$H$301,"&lt;"&amp;H117)+1,"")</f>
      </c>
      <c r="K117" s="19">
        <f>IF(A117="","",TEXT(A117,"ddd"))</f>
      </c>
    </row>
    <row r="118" spans="1:11" x14ac:dyDescent="0.25">
      <c r="A118" s="15"/>
      <c r="B118" s="16"/>
      <c r="C118" s="17"/>
      <c r="D118" s="17"/>
      <c r="E118" s="17"/>
      <c r="F118" s="17"/>
      <c r="G118" s="18"/>
      <c r="H118" s="19">
        <f>IF(A118="","",A118+IF(N(B118)=0,0,B118)+ROW()/100000000)</f>
      </c>
      <c r="I118" s="19">
        <f>IF(A118="","",IF(A118&lt;&gt;'Today'!$C$4,"",COUNTIFS($A$2:$A$301,'Today'!$C$4,$H$2:$H$301,"&lt;"&amp;H118)+1))</f>
      </c>
      <c r="J118" s="19">
        <f>IF(AND(A118&lt;&gt;"",G118="Missed"),COUNTIFS($G$2:$G$301,"Missed",$H$2:$H$301,"&lt;"&amp;H118)+1,"")</f>
      </c>
      <c r="K118" s="19">
        <f>IF(A118="","",TEXT(A118,"ddd"))</f>
      </c>
    </row>
    <row r="119" spans="1:11" x14ac:dyDescent="0.25">
      <c r="A119" s="20"/>
      <c r="B119" s="21"/>
      <c r="C119" s="22"/>
      <c r="D119" s="22"/>
      <c r="E119" s="22"/>
      <c r="F119" s="22"/>
      <c r="G119" s="23"/>
      <c r="H119" s="19">
        <f>IF(A119="","",A119+IF(N(B119)=0,0,B119)+ROW()/100000000)</f>
      </c>
      <c r="I119" s="19">
        <f>IF(A119="","",IF(A119&lt;&gt;'Today'!$C$4,"",COUNTIFS($A$2:$A$301,'Today'!$C$4,$H$2:$H$301,"&lt;"&amp;H119)+1))</f>
      </c>
      <c r="J119" s="19">
        <f>IF(AND(A119&lt;&gt;"",G119="Missed"),COUNTIFS($G$2:$G$301,"Missed",$H$2:$H$301,"&lt;"&amp;H119)+1,"")</f>
      </c>
      <c r="K119" s="19">
        <f>IF(A119="","",TEXT(A119,"ddd"))</f>
      </c>
    </row>
    <row r="120" spans="1:11" x14ac:dyDescent="0.25">
      <c r="A120" s="15"/>
      <c r="B120" s="16"/>
      <c r="C120" s="17"/>
      <c r="D120" s="17"/>
      <c r="E120" s="17"/>
      <c r="F120" s="17"/>
      <c r="G120" s="18"/>
      <c r="H120" s="19">
        <f>IF(A120="","",A120+IF(N(B120)=0,0,B120)+ROW()/100000000)</f>
      </c>
      <c r="I120" s="19">
        <f>IF(A120="","",IF(A120&lt;&gt;'Today'!$C$4,"",COUNTIFS($A$2:$A$301,'Today'!$C$4,$H$2:$H$301,"&lt;"&amp;H120)+1))</f>
      </c>
      <c r="J120" s="19">
        <f>IF(AND(A120&lt;&gt;"",G120="Missed"),COUNTIFS($G$2:$G$301,"Missed",$H$2:$H$301,"&lt;"&amp;H120)+1,"")</f>
      </c>
      <c r="K120" s="19">
        <f>IF(A120="","",TEXT(A120,"ddd"))</f>
      </c>
    </row>
    <row r="121" spans="1:11" x14ac:dyDescent="0.25">
      <c r="A121" s="20"/>
      <c r="B121" s="21"/>
      <c r="C121" s="22"/>
      <c r="D121" s="22"/>
      <c r="E121" s="22"/>
      <c r="F121" s="22"/>
      <c r="G121" s="23"/>
      <c r="H121" s="19">
        <f>IF(A121="","",A121+IF(N(B121)=0,0,B121)+ROW()/100000000)</f>
      </c>
      <c r="I121" s="19">
        <f>IF(A121="","",IF(A121&lt;&gt;'Today'!$C$4,"",COUNTIFS($A$2:$A$301,'Today'!$C$4,$H$2:$H$301,"&lt;"&amp;H121)+1))</f>
      </c>
      <c r="J121" s="19">
        <f>IF(AND(A121&lt;&gt;"",G121="Missed"),COUNTIFS($G$2:$G$301,"Missed",$H$2:$H$301,"&lt;"&amp;H121)+1,"")</f>
      </c>
      <c r="K121" s="19">
        <f>IF(A121="","",TEXT(A121,"ddd"))</f>
      </c>
    </row>
    <row r="122" spans="1:11" x14ac:dyDescent="0.25">
      <c r="A122" s="15"/>
      <c r="B122" s="16"/>
      <c r="C122" s="17"/>
      <c r="D122" s="17"/>
      <c r="E122" s="17"/>
      <c r="F122" s="17"/>
      <c r="G122" s="18"/>
      <c r="H122" s="19">
        <f>IF(A122="","",A122+IF(N(B122)=0,0,B122)+ROW()/100000000)</f>
      </c>
      <c r="I122" s="19">
        <f>IF(A122="","",IF(A122&lt;&gt;'Today'!$C$4,"",COUNTIFS($A$2:$A$301,'Today'!$C$4,$H$2:$H$301,"&lt;"&amp;H122)+1))</f>
      </c>
      <c r="J122" s="19">
        <f>IF(AND(A122&lt;&gt;"",G122="Missed"),COUNTIFS($G$2:$G$301,"Missed",$H$2:$H$301,"&lt;"&amp;H122)+1,"")</f>
      </c>
      <c r="K122" s="19">
        <f>IF(A122="","",TEXT(A122,"ddd"))</f>
      </c>
    </row>
    <row r="123" spans="1:11" x14ac:dyDescent="0.25">
      <c r="A123" s="20"/>
      <c r="B123" s="21"/>
      <c r="C123" s="22"/>
      <c r="D123" s="22"/>
      <c r="E123" s="22"/>
      <c r="F123" s="22"/>
      <c r="G123" s="23"/>
      <c r="H123" s="19">
        <f>IF(A123="","",A123+IF(N(B123)=0,0,B123)+ROW()/100000000)</f>
      </c>
      <c r="I123" s="19">
        <f>IF(A123="","",IF(A123&lt;&gt;'Today'!$C$4,"",COUNTIFS($A$2:$A$301,'Today'!$C$4,$H$2:$H$301,"&lt;"&amp;H123)+1))</f>
      </c>
      <c r="J123" s="19">
        <f>IF(AND(A123&lt;&gt;"",G123="Missed"),COUNTIFS($G$2:$G$301,"Missed",$H$2:$H$301,"&lt;"&amp;H123)+1,"")</f>
      </c>
      <c r="K123" s="19">
        <f>IF(A123="","",TEXT(A123,"ddd"))</f>
      </c>
    </row>
    <row r="124" spans="1:11" x14ac:dyDescent="0.25">
      <c r="A124" s="15"/>
      <c r="B124" s="16"/>
      <c r="C124" s="17"/>
      <c r="D124" s="17"/>
      <c r="E124" s="17"/>
      <c r="F124" s="17"/>
      <c r="G124" s="18"/>
      <c r="H124" s="19">
        <f>IF(A124="","",A124+IF(N(B124)=0,0,B124)+ROW()/100000000)</f>
      </c>
      <c r="I124" s="19">
        <f>IF(A124="","",IF(A124&lt;&gt;'Today'!$C$4,"",COUNTIFS($A$2:$A$301,'Today'!$C$4,$H$2:$H$301,"&lt;"&amp;H124)+1))</f>
      </c>
      <c r="J124" s="19">
        <f>IF(AND(A124&lt;&gt;"",G124="Missed"),COUNTIFS($G$2:$G$301,"Missed",$H$2:$H$301,"&lt;"&amp;H124)+1,"")</f>
      </c>
      <c r="K124" s="19">
        <f>IF(A124="","",TEXT(A124,"ddd"))</f>
      </c>
    </row>
    <row r="125" spans="1:11" x14ac:dyDescent="0.25">
      <c r="A125" s="20"/>
      <c r="B125" s="21"/>
      <c r="C125" s="22"/>
      <c r="D125" s="22"/>
      <c r="E125" s="22"/>
      <c r="F125" s="22"/>
      <c r="G125" s="23"/>
      <c r="H125" s="19">
        <f>IF(A125="","",A125+IF(N(B125)=0,0,B125)+ROW()/100000000)</f>
      </c>
      <c r="I125" s="19">
        <f>IF(A125="","",IF(A125&lt;&gt;'Today'!$C$4,"",COUNTIFS($A$2:$A$301,'Today'!$C$4,$H$2:$H$301,"&lt;"&amp;H125)+1))</f>
      </c>
      <c r="J125" s="19">
        <f>IF(AND(A125&lt;&gt;"",G125="Missed"),COUNTIFS($G$2:$G$301,"Missed",$H$2:$H$301,"&lt;"&amp;H125)+1,"")</f>
      </c>
      <c r="K125" s="19">
        <f>IF(A125="","",TEXT(A125,"ddd"))</f>
      </c>
    </row>
    <row r="126" spans="1:11" x14ac:dyDescent="0.25">
      <c r="A126" s="15"/>
      <c r="B126" s="16"/>
      <c r="C126" s="17"/>
      <c r="D126" s="17"/>
      <c r="E126" s="17"/>
      <c r="F126" s="17"/>
      <c r="G126" s="18"/>
      <c r="H126" s="19">
        <f>IF(A126="","",A126+IF(N(B126)=0,0,B126)+ROW()/100000000)</f>
      </c>
      <c r="I126" s="19">
        <f>IF(A126="","",IF(A126&lt;&gt;'Today'!$C$4,"",COUNTIFS($A$2:$A$301,'Today'!$C$4,$H$2:$H$301,"&lt;"&amp;H126)+1))</f>
      </c>
      <c r="J126" s="19">
        <f>IF(AND(A126&lt;&gt;"",G126="Missed"),COUNTIFS($G$2:$G$301,"Missed",$H$2:$H$301,"&lt;"&amp;H126)+1,"")</f>
      </c>
      <c r="K126" s="19">
        <f>IF(A126="","",TEXT(A126,"ddd"))</f>
      </c>
    </row>
    <row r="127" spans="1:11" x14ac:dyDescent="0.25">
      <c r="A127" s="20"/>
      <c r="B127" s="21"/>
      <c r="C127" s="22"/>
      <c r="D127" s="22"/>
      <c r="E127" s="22"/>
      <c r="F127" s="22"/>
      <c r="G127" s="23"/>
      <c r="H127" s="19">
        <f>IF(A127="","",A127+IF(N(B127)=0,0,B127)+ROW()/100000000)</f>
      </c>
      <c r="I127" s="19">
        <f>IF(A127="","",IF(A127&lt;&gt;'Today'!$C$4,"",COUNTIFS($A$2:$A$301,'Today'!$C$4,$H$2:$H$301,"&lt;"&amp;H127)+1))</f>
      </c>
      <c r="J127" s="19">
        <f>IF(AND(A127&lt;&gt;"",G127="Missed"),COUNTIFS($G$2:$G$301,"Missed",$H$2:$H$301,"&lt;"&amp;H127)+1,"")</f>
      </c>
      <c r="K127" s="19">
        <f>IF(A127="","",TEXT(A127,"ddd"))</f>
      </c>
    </row>
    <row r="128" spans="1:11" x14ac:dyDescent="0.25">
      <c r="A128" s="15"/>
      <c r="B128" s="16"/>
      <c r="C128" s="17"/>
      <c r="D128" s="17"/>
      <c r="E128" s="17"/>
      <c r="F128" s="17"/>
      <c r="G128" s="18"/>
      <c r="H128" s="19">
        <f>IF(A128="","",A128+IF(N(B128)=0,0,B128)+ROW()/100000000)</f>
      </c>
      <c r="I128" s="19">
        <f>IF(A128="","",IF(A128&lt;&gt;'Today'!$C$4,"",COUNTIFS($A$2:$A$301,'Today'!$C$4,$H$2:$H$301,"&lt;"&amp;H128)+1))</f>
      </c>
      <c r="J128" s="19">
        <f>IF(AND(A128&lt;&gt;"",G128="Missed"),COUNTIFS($G$2:$G$301,"Missed",$H$2:$H$301,"&lt;"&amp;H128)+1,"")</f>
      </c>
      <c r="K128" s="19">
        <f>IF(A128="","",TEXT(A128,"ddd"))</f>
      </c>
    </row>
    <row r="129" spans="1:11" x14ac:dyDescent="0.25">
      <c r="A129" s="20"/>
      <c r="B129" s="21"/>
      <c r="C129" s="22"/>
      <c r="D129" s="22"/>
      <c r="E129" s="22"/>
      <c r="F129" s="22"/>
      <c r="G129" s="23"/>
      <c r="H129" s="19">
        <f>IF(A129="","",A129+IF(N(B129)=0,0,B129)+ROW()/100000000)</f>
      </c>
      <c r="I129" s="19">
        <f>IF(A129="","",IF(A129&lt;&gt;'Today'!$C$4,"",COUNTIFS($A$2:$A$301,'Today'!$C$4,$H$2:$H$301,"&lt;"&amp;H129)+1))</f>
      </c>
      <c r="J129" s="19">
        <f>IF(AND(A129&lt;&gt;"",G129="Missed"),COUNTIFS($G$2:$G$301,"Missed",$H$2:$H$301,"&lt;"&amp;H129)+1,"")</f>
      </c>
      <c r="K129" s="19">
        <f>IF(A129="","",TEXT(A129,"ddd"))</f>
      </c>
    </row>
    <row r="130" spans="1:11" x14ac:dyDescent="0.25">
      <c r="A130" s="15"/>
      <c r="B130" s="16"/>
      <c r="C130" s="17"/>
      <c r="D130" s="17"/>
      <c r="E130" s="17"/>
      <c r="F130" s="17"/>
      <c r="G130" s="18"/>
      <c r="H130" s="19">
        <f>IF(A130="","",A130+IF(N(B130)=0,0,B130)+ROW()/100000000)</f>
      </c>
      <c r="I130" s="19">
        <f>IF(A130="","",IF(A130&lt;&gt;'Today'!$C$4,"",COUNTIFS($A$2:$A$301,'Today'!$C$4,$H$2:$H$301,"&lt;"&amp;H130)+1))</f>
      </c>
      <c r="J130" s="19">
        <f>IF(AND(A130&lt;&gt;"",G130="Missed"),COUNTIFS($G$2:$G$301,"Missed",$H$2:$H$301,"&lt;"&amp;H130)+1,"")</f>
      </c>
      <c r="K130" s="19">
        <f>IF(A130="","",TEXT(A130,"ddd"))</f>
      </c>
    </row>
    <row r="131" spans="1:11" x14ac:dyDescent="0.25">
      <c r="A131" s="20"/>
      <c r="B131" s="21"/>
      <c r="C131" s="22"/>
      <c r="D131" s="22"/>
      <c r="E131" s="22"/>
      <c r="F131" s="22"/>
      <c r="G131" s="23"/>
      <c r="H131" s="19">
        <f>IF(A131="","",A131+IF(N(B131)=0,0,B131)+ROW()/100000000)</f>
      </c>
      <c r="I131" s="19">
        <f>IF(A131="","",IF(A131&lt;&gt;'Today'!$C$4,"",COUNTIFS($A$2:$A$301,'Today'!$C$4,$H$2:$H$301,"&lt;"&amp;H131)+1))</f>
      </c>
      <c r="J131" s="19">
        <f>IF(AND(A131&lt;&gt;"",G131="Missed"),COUNTIFS($G$2:$G$301,"Missed",$H$2:$H$301,"&lt;"&amp;H131)+1,"")</f>
      </c>
      <c r="K131" s="19">
        <f>IF(A131="","",TEXT(A131,"ddd"))</f>
      </c>
    </row>
    <row r="132" spans="1:11" x14ac:dyDescent="0.25">
      <c r="A132" s="15"/>
      <c r="B132" s="16"/>
      <c r="C132" s="17"/>
      <c r="D132" s="17"/>
      <c r="E132" s="17"/>
      <c r="F132" s="17"/>
      <c r="G132" s="18"/>
      <c r="H132" s="19">
        <f>IF(A132="","",A132+IF(N(B132)=0,0,B132)+ROW()/100000000)</f>
      </c>
      <c r="I132" s="19">
        <f>IF(A132="","",IF(A132&lt;&gt;'Today'!$C$4,"",COUNTIFS($A$2:$A$301,'Today'!$C$4,$H$2:$H$301,"&lt;"&amp;H132)+1))</f>
      </c>
      <c r="J132" s="19">
        <f>IF(AND(A132&lt;&gt;"",G132="Missed"),COUNTIFS($G$2:$G$301,"Missed",$H$2:$H$301,"&lt;"&amp;H132)+1,"")</f>
      </c>
      <c r="K132" s="19">
        <f>IF(A132="","",TEXT(A132,"ddd"))</f>
      </c>
    </row>
    <row r="133" spans="1:11" x14ac:dyDescent="0.25">
      <c r="A133" s="20"/>
      <c r="B133" s="21"/>
      <c r="C133" s="22"/>
      <c r="D133" s="22"/>
      <c r="E133" s="22"/>
      <c r="F133" s="22"/>
      <c r="G133" s="23"/>
      <c r="H133" s="19">
        <f>IF(A133="","",A133+IF(N(B133)=0,0,B133)+ROW()/100000000)</f>
      </c>
      <c r="I133" s="19">
        <f>IF(A133="","",IF(A133&lt;&gt;'Today'!$C$4,"",COUNTIFS($A$2:$A$301,'Today'!$C$4,$H$2:$H$301,"&lt;"&amp;H133)+1))</f>
      </c>
      <c r="J133" s="19">
        <f>IF(AND(A133&lt;&gt;"",G133="Missed"),COUNTIFS($G$2:$G$301,"Missed",$H$2:$H$301,"&lt;"&amp;H133)+1,"")</f>
      </c>
      <c r="K133" s="19">
        <f>IF(A133="","",TEXT(A133,"ddd"))</f>
      </c>
    </row>
    <row r="134" spans="1:11" x14ac:dyDescent="0.25">
      <c r="A134" s="15"/>
      <c r="B134" s="16"/>
      <c r="C134" s="17"/>
      <c r="D134" s="17"/>
      <c r="E134" s="17"/>
      <c r="F134" s="17"/>
      <c r="G134" s="18"/>
      <c r="H134" s="19">
        <f>IF(A134="","",A134+IF(N(B134)=0,0,B134)+ROW()/100000000)</f>
      </c>
      <c r="I134" s="19">
        <f>IF(A134="","",IF(A134&lt;&gt;'Today'!$C$4,"",COUNTIFS($A$2:$A$301,'Today'!$C$4,$H$2:$H$301,"&lt;"&amp;H134)+1))</f>
      </c>
      <c r="J134" s="19">
        <f>IF(AND(A134&lt;&gt;"",G134="Missed"),COUNTIFS($G$2:$G$301,"Missed",$H$2:$H$301,"&lt;"&amp;H134)+1,"")</f>
      </c>
      <c r="K134" s="19">
        <f>IF(A134="","",TEXT(A134,"ddd"))</f>
      </c>
    </row>
    <row r="135" spans="1:11" x14ac:dyDescent="0.25">
      <c r="A135" s="20"/>
      <c r="B135" s="21"/>
      <c r="C135" s="22"/>
      <c r="D135" s="22"/>
      <c r="E135" s="22"/>
      <c r="F135" s="22"/>
      <c r="G135" s="23"/>
      <c r="H135" s="19">
        <f>IF(A135="","",A135+IF(N(B135)=0,0,B135)+ROW()/100000000)</f>
      </c>
      <c r="I135" s="19">
        <f>IF(A135="","",IF(A135&lt;&gt;'Today'!$C$4,"",COUNTIFS($A$2:$A$301,'Today'!$C$4,$H$2:$H$301,"&lt;"&amp;H135)+1))</f>
      </c>
      <c r="J135" s="19">
        <f>IF(AND(A135&lt;&gt;"",G135="Missed"),COUNTIFS($G$2:$G$301,"Missed",$H$2:$H$301,"&lt;"&amp;H135)+1,"")</f>
      </c>
      <c r="K135" s="19">
        <f>IF(A135="","",TEXT(A135,"ddd"))</f>
      </c>
    </row>
    <row r="136" spans="1:11" x14ac:dyDescent="0.25">
      <c r="A136" s="15"/>
      <c r="B136" s="16"/>
      <c r="C136" s="17"/>
      <c r="D136" s="17"/>
      <c r="E136" s="17"/>
      <c r="F136" s="17"/>
      <c r="G136" s="18"/>
      <c r="H136" s="19">
        <f>IF(A136="","",A136+IF(N(B136)=0,0,B136)+ROW()/100000000)</f>
      </c>
      <c r="I136" s="19">
        <f>IF(A136="","",IF(A136&lt;&gt;'Today'!$C$4,"",COUNTIFS($A$2:$A$301,'Today'!$C$4,$H$2:$H$301,"&lt;"&amp;H136)+1))</f>
      </c>
      <c r="J136" s="19">
        <f>IF(AND(A136&lt;&gt;"",G136="Missed"),COUNTIFS($G$2:$G$301,"Missed",$H$2:$H$301,"&lt;"&amp;H136)+1,"")</f>
      </c>
      <c r="K136" s="19">
        <f>IF(A136="","",TEXT(A136,"ddd"))</f>
      </c>
    </row>
    <row r="137" spans="1:11" x14ac:dyDescent="0.25">
      <c r="A137" s="20"/>
      <c r="B137" s="21"/>
      <c r="C137" s="22"/>
      <c r="D137" s="22"/>
      <c r="E137" s="22"/>
      <c r="F137" s="22"/>
      <c r="G137" s="23"/>
      <c r="H137" s="19">
        <f>IF(A137="","",A137+IF(N(B137)=0,0,B137)+ROW()/100000000)</f>
      </c>
      <c r="I137" s="19">
        <f>IF(A137="","",IF(A137&lt;&gt;'Today'!$C$4,"",COUNTIFS($A$2:$A$301,'Today'!$C$4,$H$2:$H$301,"&lt;"&amp;H137)+1))</f>
      </c>
      <c r="J137" s="19">
        <f>IF(AND(A137&lt;&gt;"",G137="Missed"),COUNTIFS($G$2:$G$301,"Missed",$H$2:$H$301,"&lt;"&amp;H137)+1,"")</f>
      </c>
      <c r="K137" s="19">
        <f>IF(A137="","",TEXT(A137,"ddd"))</f>
      </c>
    </row>
    <row r="138" spans="1:11" x14ac:dyDescent="0.25">
      <c r="A138" s="15"/>
      <c r="B138" s="16"/>
      <c r="C138" s="17"/>
      <c r="D138" s="17"/>
      <c r="E138" s="17"/>
      <c r="F138" s="17"/>
      <c r="G138" s="18"/>
      <c r="H138" s="19">
        <f>IF(A138="","",A138+IF(N(B138)=0,0,B138)+ROW()/100000000)</f>
      </c>
      <c r="I138" s="19">
        <f>IF(A138="","",IF(A138&lt;&gt;'Today'!$C$4,"",COUNTIFS($A$2:$A$301,'Today'!$C$4,$H$2:$H$301,"&lt;"&amp;H138)+1))</f>
      </c>
      <c r="J138" s="19">
        <f>IF(AND(A138&lt;&gt;"",G138="Missed"),COUNTIFS($G$2:$G$301,"Missed",$H$2:$H$301,"&lt;"&amp;H138)+1,"")</f>
      </c>
      <c r="K138" s="19">
        <f>IF(A138="","",TEXT(A138,"ddd"))</f>
      </c>
    </row>
    <row r="139" spans="1:11" x14ac:dyDescent="0.25">
      <c r="A139" s="20"/>
      <c r="B139" s="21"/>
      <c r="C139" s="22"/>
      <c r="D139" s="22"/>
      <c r="E139" s="22"/>
      <c r="F139" s="22"/>
      <c r="G139" s="23"/>
      <c r="H139" s="19">
        <f>IF(A139="","",A139+IF(N(B139)=0,0,B139)+ROW()/100000000)</f>
      </c>
      <c r="I139" s="19">
        <f>IF(A139="","",IF(A139&lt;&gt;'Today'!$C$4,"",COUNTIFS($A$2:$A$301,'Today'!$C$4,$H$2:$H$301,"&lt;"&amp;H139)+1))</f>
      </c>
      <c r="J139" s="19">
        <f>IF(AND(A139&lt;&gt;"",G139="Missed"),COUNTIFS($G$2:$G$301,"Missed",$H$2:$H$301,"&lt;"&amp;H139)+1,"")</f>
      </c>
      <c r="K139" s="19">
        <f>IF(A139="","",TEXT(A139,"ddd"))</f>
      </c>
    </row>
    <row r="140" spans="1:11" x14ac:dyDescent="0.25">
      <c r="A140" s="15"/>
      <c r="B140" s="16"/>
      <c r="C140" s="17"/>
      <c r="D140" s="17"/>
      <c r="E140" s="17"/>
      <c r="F140" s="17"/>
      <c r="G140" s="18"/>
      <c r="H140" s="19">
        <f>IF(A140="","",A140+IF(N(B140)=0,0,B140)+ROW()/100000000)</f>
      </c>
      <c r="I140" s="19">
        <f>IF(A140="","",IF(A140&lt;&gt;'Today'!$C$4,"",COUNTIFS($A$2:$A$301,'Today'!$C$4,$H$2:$H$301,"&lt;"&amp;H140)+1))</f>
      </c>
      <c r="J140" s="19">
        <f>IF(AND(A140&lt;&gt;"",G140="Missed"),COUNTIFS($G$2:$G$301,"Missed",$H$2:$H$301,"&lt;"&amp;H140)+1,"")</f>
      </c>
      <c r="K140" s="19">
        <f>IF(A140="","",TEXT(A140,"ddd"))</f>
      </c>
    </row>
    <row r="141" spans="1:11" x14ac:dyDescent="0.25">
      <c r="A141" s="20"/>
      <c r="B141" s="21"/>
      <c r="C141" s="22"/>
      <c r="D141" s="22"/>
      <c r="E141" s="22"/>
      <c r="F141" s="22"/>
      <c r="G141" s="23"/>
      <c r="H141" s="19">
        <f>IF(A141="","",A141+IF(N(B141)=0,0,B141)+ROW()/100000000)</f>
      </c>
      <c r="I141" s="19">
        <f>IF(A141="","",IF(A141&lt;&gt;'Today'!$C$4,"",COUNTIFS($A$2:$A$301,'Today'!$C$4,$H$2:$H$301,"&lt;"&amp;H141)+1))</f>
      </c>
      <c r="J141" s="19">
        <f>IF(AND(A141&lt;&gt;"",G141="Missed"),COUNTIFS($G$2:$G$301,"Missed",$H$2:$H$301,"&lt;"&amp;H141)+1,"")</f>
      </c>
      <c r="K141" s="19">
        <f>IF(A141="","",TEXT(A141,"ddd"))</f>
      </c>
    </row>
    <row r="142" spans="1:11" x14ac:dyDescent="0.25">
      <c r="A142" s="15"/>
      <c r="B142" s="16"/>
      <c r="C142" s="17"/>
      <c r="D142" s="17"/>
      <c r="E142" s="17"/>
      <c r="F142" s="17"/>
      <c r="G142" s="18"/>
      <c r="H142" s="19">
        <f>IF(A142="","",A142+IF(N(B142)=0,0,B142)+ROW()/100000000)</f>
      </c>
      <c r="I142" s="19">
        <f>IF(A142="","",IF(A142&lt;&gt;'Today'!$C$4,"",COUNTIFS($A$2:$A$301,'Today'!$C$4,$H$2:$H$301,"&lt;"&amp;H142)+1))</f>
      </c>
      <c r="J142" s="19">
        <f>IF(AND(A142&lt;&gt;"",G142="Missed"),COUNTIFS($G$2:$G$301,"Missed",$H$2:$H$301,"&lt;"&amp;H142)+1,"")</f>
      </c>
      <c r="K142" s="19">
        <f>IF(A142="","",TEXT(A142,"ddd"))</f>
      </c>
    </row>
    <row r="143" spans="1:11" x14ac:dyDescent="0.25">
      <c r="A143" s="20"/>
      <c r="B143" s="21"/>
      <c r="C143" s="22"/>
      <c r="D143" s="22"/>
      <c r="E143" s="22"/>
      <c r="F143" s="22"/>
      <c r="G143" s="23"/>
      <c r="H143" s="19">
        <f>IF(A143="","",A143+IF(N(B143)=0,0,B143)+ROW()/100000000)</f>
      </c>
      <c r="I143" s="19">
        <f>IF(A143="","",IF(A143&lt;&gt;'Today'!$C$4,"",COUNTIFS($A$2:$A$301,'Today'!$C$4,$H$2:$H$301,"&lt;"&amp;H143)+1))</f>
      </c>
      <c r="J143" s="19">
        <f>IF(AND(A143&lt;&gt;"",G143="Missed"),COUNTIFS($G$2:$G$301,"Missed",$H$2:$H$301,"&lt;"&amp;H143)+1,"")</f>
      </c>
      <c r="K143" s="19">
        <f>IF(A143="","",TEXT(A143,"ddd"))</f>
      </c>
    </row>
    <row r="144" spans="1:11" x14ac:dyDescent="0.25">
      <c r="A144" s="15"/>
      <c r="B144" s="16"/>
      <c r="C144" s="17"/>
      <c r="D144" s="17"/>
      <c r="E144" s="17"/>
      <c r="F144" s="17"/>
      <c r="G144" s="18"/>
      <c r="H144" s="19">
        <f>IF(A144="","",A144+IF(N(B144)=0,0,B144)+ROW()/100000000)</f>
      </c>
      <c r="I144" s="19">
        <f>IF(A144="","",IF(A144&lt;&gt;'Today'!$C$4,"",COUNTIFS($A$2:$A$301,'Today'!$C$4,$H$2:$H$301,"&lt;"&amp;H144)+1))</f>
      </c>
      <c r="J144" s="19">
        <f>IF(AND(A144&lt;&gt;"",G144="Missed"),COUNTIFS($G$2:$G$301,"Missed",$H$2:$H$301,"&lt;"&amp;H144)+1,"")</f>
      </c>
      <c r="K144" s="19">
        <f>IF(A144="","",TEXT(A144,"ddd"))</f>
      </c>
    </row>
    <row r="145" spans="1:11" x14ac:dyDescent="0.25">
      <c r="A145" s="20"/>
      <c r="B145" s="21"/>
      <c r="C145" s="22"/>
      <c r="D145" s="22"/>
      <c r="E145" s="22"/>
      <c r="F145" s="22"/>
      <c r="G145" s="23"/>
      <c r="H145" s="19">
        <f>IF(A145="","",A145+IF(N(B145)=0,0,B145)+ROW()/100000000)</f>
      </c>
      <c r="I145" s="19">
        <f>IF(A145="","",IF(A145&lt;&gt;'Today'!$C$4,"",COUNTIFS($A$2:$A$301,'Today'!$C$4,$H$2:$H$301,"&lt;"&amp;H145)+1))</f>
      </c>
      <c r="J145" s="19">
        <f>IF(AND(A145&lt;&gt;"",G145="Missed"),COUNTIFS($G$2:$G$301,"Missed",$H$2:$H$301,"&lt;"&amp;H145)+1,"")</f>
      </c>
      <c r="K145" s="19">
        <f>IF(A145="","",TEXT(A145,"ddd"))</f>
      </c>
    </row>
    <row r="146" spans="1:11" x14ac:dyDescent="0.25">
      <c r="A146" s="15"/>
      <c r="B146" s="16"/>
      <c r="C146" s="17"/>
      <c r="D146" s="17"/>
      <c r="E146" s="17"/>
      <c r="F146" s="17"/>
      <c r="G146" s="18"/>
      <c r="H146" s="19">
        <f>IF(A146="","",A146+IF(N(B146)=0,0,B146)+ROW()/100000000)</f>
      </c>
      <c r="I146" s="19">
        <f>IF(A146="","",IF(A146&lt;&gt;'Today'!$C$4,"",COUNTIFS($A$2:$A$301,'Today'!$C$4,$H$2:$H$301,"&lt;"&amp;H146)+1))</f>
      </c>
      <c r="J146" s="19">
        <f>IF(AND(A146&lt;&gt;"",G146="Missed"),COUNTIFS($G$2:$G$301,"Missed",$H$2:$H$301,"&lt;"&amp;H146)+1,"")</f>
      </c>
      <c r="K146" s="19">
        <f>IF(A146="","",TEXT(A146,"ddd"))</f>
      </c>
    </row>
    <row r="147" spans="1:11" x14ac:dyDescent="0.25">
      <c r="A147" s="20"/>
      <c r="B147" s="21"/>
      <c r="C147" s="22"/>
      <c r="D147" s="22"/>
      <c r="E147" s="22"/>
      <c r="F147" s="22"/>
      <c r="G147" s="23"/>
      <c r="H147" s="19">
        <f>IF(A147="","",A147+IF(N(B147)=0,0,B147)+ROW()/100000000)</f>
      </c>
      <c r="I147" s="19">
        <f>IF(A147="","",IF(A147&lt;&gt;'Today'!$C$4,"",COUNTIFS($A$2:$A$301,'Today'!$C$4,$H$2:$H$301,"&lt;"&amp;H147)+1))</f>
      </c>
      <c r="J147" s="19">
        <f>IF(AND(A147&lt;&gt;"",G147="Missed"),COUNTIFS($G$2:$G$301,"Missed",$H$2:$H$301,"&lt;"&amp;H147)+1,"")</f>
      </c>
      <c r="K147" s="19">
        <f>IF(A147="","",TEXT(A147,"ddd"))</f>
      </c>
    </row>
    <row r="148" spans="1:11" x14ac:dyDescent="0.25">
      <c r="A148" s="15"/>
      <c r="B148" s="16"/>
      <c r="C148" s="17"/>
      <c r="D148" s="17"/>
      <c r="E148" s="17"/>
      <c r="F148" s="17"/>
      <c r="G148" s="18"/>
      <c r="H148" s="19">
        <f>IF(A148="","",A148+IF(N(B148)=0,0,B148)+ROW()/100000000)</f>
      </c>
      <c r="I148" s="19">
        <f>IF(A148="","",IF(A148&lt;&gt;'Today'!$C$4,"",COUNTIFS($A$2:$A$301,'Today'!$C$4,$H$2:$H$301,"&lt;"&amp;H148)+1))</f>
      </c>
      <c r="J148" s="19">
        <f>IF(AND(A148&lt;&gt;"",G148="Missed"),COUNTIFS($G$2:$G$301,"Missed",$H$2:$H$301,"&lt;"&amp;H148)+1,"")</f>
      </c>
      <c r="K148" s="19">
        <f>IF(A148="","",TEXT(A148,"ddd"))</f>
      </c>
    </row>
    <row r="149" spans="1:11" x14ac:dyDescent="0.25">
      <c r="A149" s="20"/>
      <c r="B149" s="21"/>
      <c r="C149" s="22"/>
      <c r="D149" s="22"/>
      <c r="E149" s="22"/>
      <c r="F149" s="22"/>
      <c r="G149" s="23"/>
      <c r="H149" s="19">
        <f>IF(A149="","",A149+IF(N(B149)=0,0,B149)+ROW()/100000000)</f>
      </c>
      <c r="I149" s="19">
        <f>IF(A149="","",IF(A149&lt;&gt;'Today'!$C$4,"",COUNTIFS($A$2:$A$301,'Today'!$C$4,$H$2:$H$301,"&lt;"&amp;H149)+1))</f>
      </c>
      <c r="J149" s="19">
        <f>IF(AND(A149&lt;&gt;"",G149="Missed"),COUNTIFS($G$2:$G$301,"Missed",$H$2:$H$301,"&lt;"&amp;H149)+1,"")</f>
      </c>
      <c r="K149" s="19">
        <f>IF(A149="","",TEXT(A149,"ddd"))</f>
      </c>
    </row>
    <row r="150" spans="1:11" x14ac:dyDescent="0.25">
      <c r="A150" s="15"/>
      <c r="B150" s="16"/>
      <c r="C150" s="17"/>
      <c r="D150" s="17"/>
      <c r="E150" s="17"/>
      <c r="F150" s="17"/>
      <c r="G150" s="18"/>
      <c r="H150" s="19">
        <f>IF(A150="","",A150+IF(N(B150)=0,0,B150)+ROW()/100000000)</f>
      </c>
      <c r="I150" s="19">
        <f>IF(A150="","",IF(A150&lt;&gt;'Today'!$C$4,"",COUNTIFS($A$2:$A$301,'Today'!$C$4,$H$2:$H$301,"&lt;"&amp;H150)+1))</f>
      </c>
      <c r="J150" s="19">
        <f>IF(AND(A150&lt;&gt;"",G150="Missed"),COUNTIFS($G$2:$G$301,"Missed",$H$2:$H$301,"&lt;"&amp;H150)+1,"")</f>
      </c>
      <c r="K150" s="19">
        <f>IF(A150="","",TEXT(A150,"ddd"))</f>
      </c>
    </row>
    <row r="151" spans="1:11" x14ac:dyDescent="0.25">
      <c r="A151" s="20"/>
      <c r="B151" s="21"/>
      <c r="C151" s="22"/>
      <c r="D151" s="22"/>
      <c r="E151" s="22"/>
      <c r="F151" s="22"/>
      <c r="G151" s="23"/>
      <c r="H151" s="19">
        <f>IF(A151="","",A151+IF(N(B151)=0,0,B151)+ROW()/100000000)</f>
      </c>
      <c r="I151" s="19">
        <f>IF(A151="","",IF(A151&lt;&gt;'Today'!$C$4,"",COUNTIFS($A$2:$A$301,'Today'!$C$4,$H$2:$H$301,"&lt;"&amp;H151)+1))</f>
      </c>
      <c r="J151" s="19">
        <f>IF(AND(A151&lt;&gt;"",G151="Missed"),COUNTIFS($G$2:$G$301,"Missed",$H$2:$H$301,"&lt;"&amp;H151)+1,"")</f>
      </c>
      <c r="K151" s="19">
        <f>IF(A151="","",TEXT(A151,"ddd"))</f>
      </c>
    </row>
    <row r="152" spans="1:11" x14ac:dyDescent="0.25">
      <c r="A152" s="15"/>
      <c r="B152" s="16"/>
      <c r="C152" s="17"/>
      <c r="D152" s="17"/>
      <c r="E152" s="17"/>
      <c r="F152" s="17"/>
      <c r="G152" s="18"/>
      <c r="H152" s="19">
        <f>IF(A152="","",A152+IF(N(B152)=0,0,B152)+ROW()/100000000)</f>
      </c>
      <c r="I152" s="19">
        <f>IF(A152="","",IF(A152&lt;&gt;'Today'!$C$4,"",COUNTIFS($A$2:$A$301,'Today'!$C$4,$H$2:$H$301,"&lt;"&amp;H152)+1))</f>
      </c>
      <c r="J152" s="19">
        <f>IF(AND(A152&lt;&gt;"",G152="Missed"),COUNTIFS($G$2:$G$301,"Missed",$H$2:$H$301,"&lt;"&amp;H152)+1,"")</f>
      </c>
      <c r="K152" s="19">
        <f>IF(A152="","",TEXT(A152,"ddd"))</f>
      </c>
    </row>
    <row r="153" spans="1:11" x14ac:dyDescent="0.25">
      <c r="A153" s="20"/>
      <c r="B153" s="21"/>
      <c r="C153" s="22"/>
      <c r="D153" s="22"/>
      <c r="E153" s="22"/>
      <c r="F153" s="22"/>
      <c r="G153" s="23"/>
      <c r="H153" s="19">
        <f>IF(A153="","",A153+IF(N(B153)=0,0,B153)+ROW()/100000000)</f>
      </c>
      <c r="I153" s="19">
        <f>IF(A153="","",IF(A153&lt;&gt;'Today'!$C$4,"",COUNTIFS($A$2:$A$301,'Today'!$C$4,$H$2:$H$301,"&lt;"&amp;H153)+1))</f>
      </c>
      <c r="J153" s="19">
        <f>IF(AND(A153&lt;&gt;"",G153="Missed"),COUNTIFS($G$2:$G$301,"Missed",$H$2:$H$301,"&lt;"&amp;H153)+1,"")</f>
      </c>
      <c r="K153" s="19">
        <f>IF(A153="","",TEXT(A153,"ddd"))</f>
      </c>
    </row>
    <row r="154" spans="1:11" x14ac:dyDescent="0.25">
      <c r="A154" s="15"/>
      <c r="B154" s="16"/>
      <c r="C154" s="17"/>
      <c r="D154" s="17"/>
      <c r="E154" s="17"/>
      <c r="F154" s="17"/>
      <c r="G154" s="18"/>
      <c r="H154" s="19">
        <f>IF(A154="","",A154+IF(N(B154)=0,0,B154)+ROW()/100000000)</f>
      </c>
      <c r="I154" s="19">
        <f>IF(A154="","",IF(A154&lt;&gt;'Today'!$C$4,"",COUNTIFS($A$2:$A$301,'Today'!$C$4,$H$2:$H$301,"&lt;"&amp;H154)+1))</f>
      </c>
      <c r="J154" s="19">
        <f>IF(AND(A154&lt;&gt;"",G154="Missed"),COUNTIFS($G$2:$G$301,"Missed",$H$2:$H$301,"&lt;"&amp;H154)+1,"")</f>
      </c>
      <c r="K154" s="19">
        <f>IF(A154="","",TEXT(A154,"ddd"))</f>
      </c>
    </row>
    <row r="155" spans="1:11" x14ac:dyDescent="0.25">
      <c r="A155" s="20"/>
      <c r="B155" s="21"/>
      <c r="C155" s="22"/>
      <c r="D155" s="22"/>
      <c r="E155" s="22"/>
      <c r="F155" s="22"/>
      <c r="G155" s="23"/>
      <c r="H155" s="19">
        <f>IF(A155="","",A155+IF(N(B155)=0,0,B155)+ROW()/100000000)</f>
      </c>
      <c r="I155" s="19">
        <f>IF(A155="","",IF(A155&lt;&gt;'Today'!$C$4,"",COUNTIFS($A$2:$A$301,'Today'!$C$4,$H$2:$H$301,"&lt;"&amp;H155)+1))</f>
      </c>
      <c r="J155" s="19">
        <f>IF(AND(A155&lt;&gt;"",G155="Missed"),COUNTIFS($G$2:$G$301,"Missed",$H$2:$H$301,"&lt;"&amp;H155)+1,"")</f>
      </c>
      <c r="K155" s="19">
        <f>IF(A155="","",TEXT(A155,"ddd"))</f>
      </c>
    </row>
    <row r="156" spans="1:11" x14ac:dyDescent="0.25">
      <c r="A156" s="15"/>
      <c r="B156" s="16"/>
      <c r="C156" s="17"/>
      <c r="D156" s="17"/>
      <c r="E156" s="17"/>
      <c r="F156" s="17"/>
      <c r="G156" s="18"/>
      <c r="H156" s="19">
        <f>IF(A156="","",A156+IF(N(B156)=0,0,B156)+ROW()/100000000)</f>
      </c>
      <c r="I156" s="19">
        <f>IF(A156="","",IF(A156&lt;&gt;'Today'!$C$4,"",COUNTIFS($A$2:$A$301,'Today'!$C$4,$H$2:$H$301,"&lt;"&amp;H156)+1))</f>
      </c>
      <c r="J156" s="19">
        <f>IF(AND(A156&lt;&gt;"",G156="Missed"),COUNTIFS($G$2:$G$301,"Missed",$H$2:$H$301,"&lt;"&amp;H156)+1,"")</f>
      </c>
      <c r="K156" s="19">
        <f>IF(A156="","",TEXT(A156,"ddd"))</f>
      </c>
    </row>
    <row r="157" spans="1:11" x14ac:dyDescent="0.25">
      <c r="A157" s="20"/>
      <c r="B157" s="21"/>
      <c r="C157" s="22"/>
      <c r="D157" s="22"/>
      <c r="E157" s="22"/>
      <c r="F157" s="22"/>
      <c r="G157" s="23"/>
      <c r="H157" s="19">
        <f>IF(A157="","",A157+IF(N(B157)=0,0,B157)+ROW()/100000000)</f>
      </c>
      <c r="I157" s="19">
        <f>IF(A157="","",IF(A157&lt;&gt;'Today'!$C$4,"",COUNTIFS($A$2:$A$301,'Today'!$C$4,$H$2:$H$301,"&lt;"&amp;H157)+1))</f>
      </c>
      <c r="J157" s="19">
        <f>IF(AND(A157&lt;&gt;"",G157="Missed"),COUNTIFS($G$2:$G$301,"Missed",$H$2:$H$301,"&lt;"&amp;H157)+1,"")</f>
      </c>
      <c r="K157" s="19">
        <f>IF(A157="","",TEXT(A157,"ddd"))</f>
      </c>
    </row>
    <row r="158" spans="1:11" x14ac:dyDescent="0.25">
      <c r="A158" s="15"/>
      <c r="B158" s="16"/>
      <c r="C158" s="17"/>
      <c r="D158" s="17"/>
      <c r="E158" s="17"/>
      <c r="F158" s="17"/>
      <c r="G158" s="18"/>
      <c r="H158" s="19">
        <f>IF(A158="","",A158+IF(N(B158)=0,0,B158)+ROW()/100000000)</f>
      </c>
      <c r="I158" s="19">
        <f>IF(A158="","",IF(A158&lt;&gt;'Today'!$C$4,"",COUNTIFS($A$2:$A$301,'Today'!$C$4,$H$2:$H$301,"&lt;"&amp;H158)+1))</f>
      </c>
      <c r="J158" s="19">
        <f>IF(AND(A158&lt;&gt;"",G158="Missed"),COUNTIFS($G$2:$G$301,"Missed",$H$2:$H$301,"&lt;"&amp;H158)+1,"")</f>
      </c>
      <c r="K158" s="19">
        <f>IF(A158="","",TEXT(A158,"ddd"))</f>
      </c>
    </row>
    <row r="159" spans="1:11" x14ac:dyDescent="0.25">
      <c r="A159" s="20"/>
      <c r="B159" s="21"/>
      <c r="C159" s="22"/>
      <c r="D159" s="22"/>
      <c r="E159" s="22"/>
      <c r="F159" s="22"/>
      <c r="G159" s="23"/>
      <c r="H159" s="19">
        <f>IF(A159="","",A159+IF(N(B159)=0,0,B159)+ROW()/100000000)</f>
      </c>
      <c r="I159" s="19">
        <f>IF(A159="","",IF(A159&lt;&gt;'Today'!$C$4,"",COUNTIFS($A$2:$A$301,'Today'!$C$4,$H$2:$H$301,"&lt;"&amp;H159)+1))</f>
      </c>
      <c r="J159" s="19">
        <f>IF(AND(A159&lt;&gt;"",G159="Missed"),COUNTIFS($G$2:$G$301,"Missed",$H$2:$H$301,"&lt;"&amp;H159)+1,"")</f>
      </c>
      <c r="K159" s="19">
        <f>IF(A159="","",TEXT(A159,"ddd"))</f>
      </c>
    </row>
    <row r="160" spans="1:11" x14ac:dyDescent="0.25">
      <c r="A160" s="15"/>
      <c r="B160" s="16"/>
      <c r="C160" s="17"/>
      <c r="D160" s="17"/>
      <c r="E160" s="17"/>
      <c r="F160" s="17"/>
      <c r="G160" s="18"/>
      <c r="H160" s="19">
        <f>IF(A160="","",A160+IF(N(B160)=0,0,B160)+ROW()/100000000)</f>
      </c>
      <c r="I160" s="19">
        <f>IF(A160="","",IF(A160&lt;&gt;'Today'!$C$4,"",COUNTIFS($A$2:$A$301,'Today'!$C$4,$H$2:$H$301,"&lt;"&amp;H160)+1))</f>
      </c>
      <c r="J160" s="19">
        <f>IF(AND(A160&lt;&gt;"",G160="Missed"),COUNTIFS($G$2:$G$301,"Missed",$H$2:$H$301,"&lt;"&amp;H160)+1,"")</f>
      </c>
      <c r="K160" s="19">
        <f>IF(A160="","",TEXT(A160,"ddd"))</f>
      </c>
    </row>
    <row r="161" spans="1:11" x14ac:dyDescent="0.25">
      <c r="A161" s="20"/>
      <c r="B161" s="21"/>
      <c r="C161" s="22"/>
      <c r="D161" s="22"/>
      <c r="E161" s="22"/>
      <c r="F161" s="22"/>
      <c r="G161" s="23"/>
      <c r="H161" s="19">
        <f>IF(A161="","",A161+IF(N(B161)=0,0,B161)+ROW()/100000000)</f>
      </c>
      <c r="I161" s="19">
        <f>IF(A161="","",IF(A161&lt;&gt;'Today'!$C$4,"",COUNTIFS($A$2:$A$301,'Today'!$C$4,$H$2:$H$301,"&lt;"&amp;H161)+1))</f>
      </c>
      <c r="J161" s="19">
        <f>IF(AND(A161&lt;&gt;"",G161="Missed"),COUNTIFS($G$2:$G$301,"Missed",$H$2:$H$301,"&lt;"&amp;H161)+1,"")</f>
      </c>
      <c r="K161" s="19">
        <f>IF(A161="","",TEXT(A161,"ddd"))</f>
      </c>
    </row>
    <row r="162" spans="1:11" x14ac:dyDescent="0.25">
      <c r="A162" s="15"/>
      <c r="B162" s="16"/>
      <c r="C162" s="17"/>
      <c r="D162" s="17"/>
      <c r="E162" s="17"/>
      <c r="F162" s="17"/>
      <c r="G162" s="18"/>
      <c r="H162" s="19">
        <f>IF(A162="","",A162+IF(N(B162)=0,0,B162)+ROW()/100000000)</f>
      </c>
      <c r="I162" s="19">
        <f>IF(A162="","",IF(A162&lt;&gt;'Today'!$C$4,"",COUNTIFS($A$2:$A$301,'Today'!$C$4,$H$2:$H$301,"&lt;"&amp;H162)+1))</f>
      </c>
      <c r="J162" s="19">
        <f>IF(AND(A162&lt;&gt;"",G162="Missed"),COUNTIFS($G$2:$G$301,"Missed",$H$2:$H$301,"&lt;"&amp;H162)+1,"")</f>
      </c>
      <c r="K162" s="19">
        <f>IF(A162="","",TEXT(A162,"ddd"))</f>
      </c>
    </row>
    <row r="163" spans="1:11" x14ac:dyDescent="0.25">
      <c r="A163" s="20"/>
      <c r="B163" s="21"/>
      <c r="C163" s="22"/>
      <c r="D163" s="22"/>
      <c r="E163" s="22"/>
      <c r="F163" s="22"/>
      <c r="G163" s="23"/>
      <c r="H163" s="19">
        <f>IF(A163="","",A163+IF(N(B163)=0,0,B163)+ROW()/100000000)</f>
      </c>
      <c r="I163" s="19">
        <f>IF(A163="","",IF(A163&lt;&gt;'Today'!$C$4,"",COUNTIFS($A$2:$A$301,'Today'!$C$4,$H$2:$H$301,"&lt;"&amp;H163)+1))</f>
      </c>
      <c r="J163" s="19">
        <f>IF(AND(A163&lt;&gt;"",G163="Missed"),COUNTIFS($G$2:$G$301,"Missed",$H$2:$H$301,"&lt;"&amp;H163)+1,"")</f>
      </c>
      <c r="K163" s="19">
        <f>IF(A163="","",TEXT(A163,"ddd"))</f>
      </c>
    </row>
    <row r="164" spans="1:11" x14ac:dyDescent="0.25">
      <c r="A164" s="15"/>
      <c r="B164" s="16"/>
      <c r="C164" s="17"/>
      <c r="D164" s="17"/>
      <c r="E164" s="17"/>
      <c r="F164" s="17"/>
      <c r="G164" s="18"/>
      <c r="H164" s="19">
        <f>IF(A164="","",A164+IF(N(B164)=0,0,B164)+ROW()/100000000)</f>
      </c>
      <c r="I164" s="19">
        <f>IF(A164="","",IF(A164&lt;&gt;'Today'!$C$4,"",COUNTIFS($A$2:$A$301,'Today'!$C$4,$H$2:$H$301,"&lt;"&amp;H164)+1))</f>
      </c>
      <c r="J164" s="19">
        <f>IF(AND(A164&lt;&gt;"",G164="Missed"),COUNTIFS($G$2:$G$301,"Missed",$H$2:$H$301,"&lt;"&amp;H164)+1,"")</f>
      </c>
      <c r="K164" s="19">
        <f>IF(A164="","",TEXT(A164,"ddd"))</f>
      </c>
    </row>
    <row r="165" spans="1:11" x14ac:dyDescent="0.25">
      <c r="A165" s="20"/>
      <c r="B165" s="21"/>
      <c r="C165" s="22"/>
      <c r="D165" s="22"/>
      <c r="E165" s="22"/>
      <c r="F165" s="22"/>
      <c r="G165" s="23"/>
      <c r="H165" s="19">
        <f>IF(A165="","",A165+IF(N(B165)=0,0,B165)+ROW()/100000000)</f>
      </c>
      <c r="I165" s="19">
        <f>IF(A165="","",IF(A165&lt;&gt;'Today'!$C$4,"",COUNTIFS($A$2:$A$301,'Today'!$C$4,$H$2:$H$301,"&lt;"&amp;H165)+1))</f>
      </c>
      <c r="J165" s="19">
        <f>IF(AND(A165&lt;&gt;"",G165="Missed"),COUNTIFS($G$2:$G$301,"Missed",$H$2:$H$301,"&lt;"&amp;H165)+1,"")</f>
      </c>
      <c r="K165" s="19">
        <f>IF(A165="","",TEXT(A165,"ddd"))</f>
      </c>
    </row>
    <row r="166" spans="1:11" x14ac:dyDescent="0.25">
      <c r="A166" s="15"/>
      <c r="B166" s="16"/>
      <c r="C166" s="17"/>
      <c r="D166" s="17"/>
      <c r="E166" s="17"/>
      <c r="F166" s="17"/>
      <c r="G166" s="18"/>
      <c r="H166" s="19">
        <f>IF(A166="","",A166+IF(N(B166)=0,0,B166)+ROW()/100000000)</f>
      </c>
      <c r="I166" s="19">
        <f>IF(A166="","",IF(A166&lt;&gt;'Today'!$C$4,"",COUNTIFS($A$2:$A$301,'Today'!$C$4,$H$2:$H$301,"&lt;"&amp;H166)+1))</f>
      </c>
      <c r="J166" s="19">
        <f>IF(AND(A166&lt;&gt;"",G166="Missed"),COUNTIFS($G$2:$G$301,"Missed",$H$2:$H$301,"&lt;"&amp;H166)+1,"")</f>
      </c>
      <c r="K166" s="19">
        <f>IF(A166="","",TEXT(A166,"ddd"))</f>
      </c>
    </row>
    <row r="167" spans="1:11" x14ac:dyDescent="0.25">
      <c r="A167" s="20"/>
      <c r="B167" s="21"/>
      <c r="C167" s="22"/>
      <c r="D167" s="22"/>
      <c r="E167" s="22"/>
      <c r="F167" s="22"/>
      <c r="G167" s="23"/>
      <c r="H167" s="19">
        <f>IF(A167="","",A167+IF(N(B167)=0,0,B167)+ROW()/100000000)</f>
      </c>
      <c r="I167" s="19">
        <f>IF(A167="","",IF(A167&lt;&gt;'Today'!$C$4,"",COUNTIFS($A$2:$A$301,'Today'!$C$4,$H$2:$H$301,"&lt;"&amp;H167)+1))</f>
      </c>
      <c r="J167" s="19">
        <f>IF(AND(A167&lt;&gt;"",G167="Missed"),COUNTIFS($G$2:$G$301,"Missed",$H$2:$H$301,"&lt;"&amp;H167)+1,"")</f>
      </c>
      <c r="K167" s="19">
        <f>IF(A167="","",TEXT(A167,"ddd"))</f>
      </c>
    </row>
    <row r="168" spans="1:11" x14ac:dyDescent="0.25">
      <c r="A168" s="15"/>
      <c r="B168" s="16"/>
      <c r="C168" s="17"/>
      <c r="D168" s="17"/>
      <c r="E168" s="17"/>
      <c r="F168" s="17"/>
      <c r="G168" s="18"/>
      <c r="H168" s="19">
        <f>IF(A168="","",A168+IF(N(B168)=0,0,B168)+ROW()/100000000)</f>
      </c>
      <c r="I168" s="19">
        <f>IF(A168="","",IF(A168&lt;&gt;'Today'!$C$4,"",COUNTIFS($A$2:$A$301,'Today'!$C$4,$H$2:$H$301,"&lt;"&amp;H168)+1))</f>
      </c>
      <c r="J168" s="19">
        <f>IF(AND(A168&lt;&gt;"",G168="Missed"),COUNTIFS($G$2:$G$301,"Missed",$H$2:$H$301,"&lt;"&amp;H168)+1,"")</f>
      </c>
      <c r="K168" s="19">
        <f>IF(A168="","",TEXT(A168,"ddd"))</f>
      </c>
    </row>
    <row r="169" spans="1:11" x14ac:dyDescent="0.25">
      <c r="A169" s="20"/>
      <c r="B169" s="21"/>
      <c r="C169" s="22"/>
      <c r="D169" s="22"/>
      <c r="E169" s="22"/>
      <c r="F169" s="22"/>
      <c r="G169" s="23"/>
      <c r="H169" s="19">
        <f>IF(A169="","",A169+IF(N(B169)=0,0,B169)+ROW()/100000000)</f>
      </c>
      <c r="I169" s="19">
        <f>IF(A169="","",IF(A169&lt;&gt;'Today'!$C$4,"",COUNTIFS($A$2:$A$301,'Today'!$C$4,$H$2:$H$301,"&lt;"&amp;H169)+1))</f>
      </c>
      <c r="J169" s="19">
        <f>IF(AND(A169&lt;&gt;"",G169="Missed"),COUNTIFS($G$2:$G$301,"Missed",$H$2:$H$301,"&lt;"&amp;H169)+1,"")</f>
      </c>
      <c r="K169" s="19">
        <f>IF(A169="","",TEXT(A169,"ddd"))</f>
      </c>
    </row>
    <row r="170" spans="1:11" x14ac:dyDescent="0.25">
      <c r="A170" s="15"/>
      <c r="B170" s="16"/>
      <c r="C170" s="17"/>
      <c r="D170" s="17"/>
      <c r="E170" s="17"/>
      <c r="F170" s="17"/>
      <c r="G170" s="18"/>
      <c r="H170" s="19">
        <f>IF(A170="","",A170+IF(N(B170)=0,0,B170)+ROW()/100000000)</f>
      </c>
      <c r="I170" s="19">
        <f>IF(A170="","",IF(A170&lt;&gt;'Today'!$C$4,"",COUNTIFS($A$2:$A$301,'Today'!$C$4,$H$2:$H$301,"&lt;"&amp;H170)+1))</f>
      </c>
      <c r="J170" s="19">
        <f>IF(AND(A170&lt;&gt;"",G170="Missed"),COUNTIFS($G$2:$G$301,"Missed",$H$2:$H$301,"&lt;"&amp;H170)+1,"")</f>
      </c>
      <c r="K170" s="19">
        <f>IF(A170="","",TEXT(A170,"ddd"))</f>
      </c>
    </row>
    <row r="171" spans="1:11" x14ac:dyDescent="0.25">
      <c r="A171" s="20"/>
      <c r="B171" s="21"/>
      <c r="C171" s="22"/>
      <c r="D171" s="22"/>
      <c r="E171" s="22"/>
      <c r="F171" s="22"/>
      <c r="G171" s="23"/>
      <c r="H171" s="19">
        <f>IF(A171="","",A171+IF(N(B171)=0,0,B171)+ROW()/100000000)</f>
      </c>
      <c r="I171" s="19">
        <f>IF(A171="","",IF(A171&lt;&gt;'Today'!$C$4,"",COUNTIFS($A$2:$A$301,'Today'!$C$4,$H$2:$H$301,"&lt;"&amp;H171)+1))</f>
      </c>
      <c r="J171" s="19">
        <f>IF(AND(A171&lt;&gt;"",G171="Missed"),COUNTIFS($G$2:$G$301,"Missed",$H$2:$H$301,"&lt;"&amp;H171)+1,"")</f>
      </c>
      <c r="K171" s="19">
        <f>IF(A171="","",TEXT(A171,"ddd"))</f>
      </c>
    </row>
    <row r="172" spans="1:11" x14ac:dyDescent="0.25">
      <c r="A172" s="15"/>
      <c r="B172" s="16"/>
      <c r="C172" s="17"/>
      <c r="D172" s="17"/>
      <c r="E172" s="17"/>
      <c r="F172" s="17"/>
      <c r="G172" s="18"/>
      <c r="H172" s="19">
        <f>IF(A172="","",A172+IF(N(B172)=0,0,B172)+ROW()/100000000)</f>
      </c>
      <c r="I172" s="19">
        <f>IF(A172="","",IF(A172&lt;&gt;'Today'!$C$4,"",COUNTIFS($A$2:$A$301,'Today'!$C$4,$H$2:$H$301,"&lt;"&amp;H172)+1))</f>
      </c>
      <c r="J172" s="19">
        <f>IF(AND(A172&lt;&gt;"",G172="Missed"),COUNTIFS($G$2:$G$301,"Missed",$H$2:$H$301,"&lt;"&amp;H172)+1,"")</f>
      </c>
      <c r="K172" s="19">
        <f>IF(A172="","",TEXT(A172,"ddd"))</f>
      </c>
    </row>
    <row r="173" spans="1:11" x14ac:dyDescent="0.25">
      <c r="A173" s="20"/>
      <c r="B173" s="21"/>
      <c r="C173" s="22"/>
      <c r="D173" s="22"/>
      <c r="E173" s="22"/>
      <c r="F173" s="22"/>
      <c r="G173" s="23"/>
      <c r="H173" s="19">
        <f>IF(A173="","",A173+IF(N(B173)=0,0,B173)+ROW()/100000000)</f>
      </c>
      <c r="I173" s="19">
        <f>IF(A173="","",IF(A173&lt;&gt;'Today'!$C$4,"",COUNTIFS($A$2:$A$301,'Today'!$C$4,$H$2:$H$301,"&lt;"&amp;H173)+1))</f>
      </c>
      <c r="J173" s="19">
        <f>IF(AND(A173&lt;&gt;"",G173="Missed"),COUNTIFS($G$2:$G$301,"Missed",$H$2:$H$301,"&lt;"&amp;H173)+1,"")</f>
      </c>
      <c r="K173" s="19">
        <f>IF(A173="","",TEXT(A173,"ddd"))</f>
      </c>
    </row>
    <row r="174" spans="1:11" x14ac:dyDescent="0.25">
      <c r="A174" s="15"/>
      <c r="B174" s="16"/>
      <c r="C174" s="17"/>
      <c r="D174" s="17"/>
      <c r="E174" s="17"/>
      <c r="F174" s="17"/>
      <c r="G174" s="18"/>
      <c r="H174" s="19">
        <f>IF(A174="","",A174+IF(N(B174)=0,0,B174)+ROW()/100000000)</f>
      </c>
      <c r="I174" s="19">
        <f>IF(A174="","",IF(A174&lt;&gt;'Today'!$C$4,"",COUNTIFS($A$2:$A$301,'Today'!$C$4,$H$2:$H$301,"&lt;"&amp;H174)+1))</f>
      </c>
      <c r="J174" s="19">
        <f>IF(AND(A174&lt;&gt;"",G174="Missed"),COUNTIFS($G$2:$G$301,"Missed",$H$2:$H$301,"&lt;"&amp;H174)+1,"")</f>
      </c>
      <c r="K174" s="19">
        <f>IF(A174="","",TEXT(A174,"ddd"))</f>
      </c>
    </row>
    <row r="175" spans="1:11" x14ac:dyDescent="0.25">
      <c r="A175" s="20"/>
      <c r="B175" s="21"/>
      <c r="C175" s="22"/>
      <c r="D175" s="22"/>
      <c r="E175" s="22"/>
      <c r="F175" s="22"/>
      <c r="G175" s="23"/>
      <c r="H175" s="19">
        <f>IF(A175="","",A175+IF(N(B175)=0,0,B175)+ROW()/100000000)</f>
      </c>
      <c r="I175" s="19">
        <f>IF(A175="","",IF(A175&lt;&gt;'Today'!$C$4,"",COUNTIFS($A$2:$A$301,'Today'!$C$4,$H$2:$H$301,"&lt;"&amp;H175)+1))</f>
      </c>
      <c r="J175" s="19">
        <f>IF(AND(A175&lt;&gt;"",G175="Missed"),COUNTIFS($G$2:$G$301,"Missed",$H$2:$H$301,"&lt;"&amp;H175)+1,"")</f>
      </c>
      <c r="K175" s="19">
        <f>IF(A175="","",TEXT(A175,"ddd"))</f>
      </c>
    </row>
    <row r="176" spans="1:11" x14ac:dyDescent="0.25">
      <c r="A176" s="15"/>
      <c r="B176" s="16"/>
      <c r="C176" s="17"/>
      <c r="D176" s="17"/>
      <c r="E176" s="17"/>
      <c r="F176" s="17"/>
      <c r="G176" s="18"/>
      <c r="H176" s="19">
        <f>IF(A176="","",A176+IF(N(B176)=0,0,B176)+ROW()/100000000)</f>
      </c>
      <c r="I176" s="19">
        <f>IF(A176="","",IF(A176&lt;&gt;'Today'!$C$4,"",COUNTIFS($A$2:$A$301,'Today'!$C$4,$H$2:$H$301,"&lt;"&amp;H176)+1))</f>
      </c>
      <c r="J176" s="19">
        <f>IF(AND(A176&lt;&gt;"",G176="Missed"),COUNTIFS($G$2:$G$301,"Missed",$H$2:$H$301,"&lt;"&amp;H176)+1,"")</f>
      </c>
      <c r="K176" s="19">
        <f>IF(A176="","",TEXT(A176,"ddd"))</f>
      </c>
    </row>
    <row r="177" spans="1:11" x14ac:dyDescent="0.25">
      <c r="A177" s="20"/>
      <c r="B177" s="21"/>
      <c r="C177" s="22"/>
      <c r="D177" s="22"/>
      <c r="E177" s="22"/>
      <c r="F177" s="22"/>
      <c r="G177" s="23"/>
      <c r="H177" s="19">
        <f>IF(A177="","",A177+IF(N(B177)=0,0,B177)+ROW()/100000000)</f>
      </c>
      <c r="I177" s="19">
        <f>IF(A177="","",IF(A177&lt;&gt;'Today'!$C$4,"",COUNTIFS($A$2:$A$301,'Today'!$C$4,$H$2:$H$301,"&lt;"&amp;H177)+1))</f>
      </c>
      <c r="J177" s="19">
        <f>IF(AND(A177&lt;&gt;"",G177="Missed"),COUNTIFS($G$2:$G$301,"Missed",$H$2:$H$301,"&lt;"&amp;H177)+1,"")</f>
      </c>
      <c r="K177" s="19">
        <f>IF(A177="","",TEXT(A177,"ddd"))</f>
      </c>
    </row>
    <row r="178" spans="1:11" x14ac:dyDescent="0.25">
      <c r="A178" s="15"/>
      <c r="B178" s="16"/>
      <c r="C178" s="17"/>
      <c r="D178" s="17"/>
      <c r="E178" s="17"/>
      <c r="F178" s="17"/>
      <c r="G178" s="18"/>
      <c r="H178" s="19">
        <f>IF(A178="","",A178+IF(N(B178)=0,0,B178)+ROW()/100000000)</f>
      </c>
      <c r="I178" s="19">
        <f>IF(A178="","",IF(A178&lt;&gt;'Today'!$C$4,"",COUNTIFS($A$2:$A$301,'Today'!$C$4,$H$2:$H$301,"&lt;"&amp;H178)+1))</f>
      </c>
      <c r="J178" s="19">
        <f>IF(AND(A178&lt;&gt;"",G178="Missed"),COUNTIFS($G$2:$G$301,"Missed",$H$2:$H$301,"&lt;"&amp;H178)+1,"")</f>
      </c>
      <c r="K178" s="19">
        <f>IF(A178="","",TEXT(A178,"ddd"))</f>
      </c>
    </row>
    <row r="179" spans="1:11" x14ac:dyDescent="0.25">
      <c r="A179" s="20"/>
      <c r="B179" s="21"/>
      <c r="C179" s="22"/>
      <c r="D179" s="22"/>
      <c r="E179" s="22"/>
      <c r="F179" s="22"/>
      <c r="G179" s="23"/>
      <c r="H179" s="19">
        <f>IF(A179="","",A179+IF(N(B179)=0,0,B179)+ROW()/100000000)</f>
      </c>
      <c r="I179" s="19">
        <f>IF(A179="","",IF(A179&lt;&gt;'Today'!$C$4,"",COUNTIFS($A$2:$A$301,'Today'!$C$4,$H$2:$H$301,"&lt;"&amp;H179)+1))</f>
      </c>
      <c r="J179" s="19">
        <f>IF(AND(A179&lt;&gt;"",G179="Missed"),COUNTIFS($G$2:$G$301,"Missed",$H$2:$H$301,"&lt;"&amp;H179)+1,"")</f>
      </c>
      <c r="K179" s="19">
        <f>IF(A179="","",TEXT(A179,"ddd"))</f>
      </c>
    </row>
    <row r="180" spans="1:11" x14ac:dyDescent="0.25">
      <c r="A180" s="15"/>
      <c r="B180" s="16"/>
      <c r="C180" s="17"/>
      <c r="D180" s="17"/>
      <c r="E180" s="17"/>
      <c r="F180" s="17"/>
      <c r="G180" s="18"/>
      <c r="H180" s="19">
        <f>IF(A180="","",A180+IF(N(B180)=0,0,B180)+ROW()/100000000)</f>
      </c>
      <c r="I180" s="19">
        <f>IF(A180="","",IF(A180&lt;&gt;'Today'!$C$4,"",COUNTIFS($A$2:$A$301,'Today'!$C$4,$H$2:$H$301,"&lt;"&amp;H180)+1))</f>
      </c>
      <c r="J180" s="19">
        <f>IF(AND(A180&lt;&gt;"",G180="Missed"),COUNTIFS($G$2:$G$301,"Missed",$H$2:$H$301,"&lt;"&amp;H180)+1,"")</f>
      </c>
      <c r="K180" s="19">
        <f>IF(A180="","",TEXT(A180,"ddd"))</f>
      </c>
    </row>
    <row r="181" spans="1:11" x14ac:dyDescent="0.25">
      <c r="A181" s="20"/>
      <c r="B181" s="21"/>
      <c r="C181" s="22"/>
      <c r="D181" s="22"/>
      <c r="E181" s="22"/>
      <c r="F181" s="22"/>
      <c r="G181" s="23"/>
      <c r="H181" s="19">
        <f>IF(A181="","",A181+IF(N(B181)=0,0,B181)+ROW()/100000000)</f>
      </c>
      <c r="I181" s="19">
        <f>IF(A181="","",IF(A181&lt;&gt;'Today'!$C$4,"",COUNTIFS($A$2:$A$301,'Today'!$C$4,$H$2:$H$301,"&lt;"&amp;H181)+1))</f>
      </c>
      <c r="J181" s="19">
        <f>IF(AND(A181&lt;&gt;"",G181="Missed"),COUNTIFS($G$2:$G$301,"Missed",$H$2:$H$301,"&lt;"&amp;H181)+1,"")</f>
      </c>
      <c r="K181" s="19">
        <f>IF(A181="","",TEXT(A181,"ddd"))</f>
      </c>
    </row>
    <row r="182" spans="1:11" x14ac:dyDescent="0.25">
      <c r="A182" s="15"/>
      <c r="B182" s="16"/>
      <c r="C182" s="17"/>
      <c r="D182" s="17"/>
      <c r="E182" s="17"/>
      <c r="F182" s="17"/>
      <c r="G182" s="18"/>
      <c r="H182" s="19">
        <f>IF(A182="","",A182+IF(N(B182)=0,0,B182)+ROW()/100000000)</f>
      </c>
      <c r="I182" s="19">
        <f>IF(A182="","",IF(A182&lt;&gt;'Today'!$C$4,"",COUNTIFS($A$2:$A$301,'Today'!$C$4,$H$2:$H$301,"&lt;"&amp;H182)+1))</f>
      </c>
      <c r="J182" s="19">
        <f>IF(AND(A182&lt;&gt;"",G182="Missed"),COUNTIFS($G$2:$G$301,"Missed",$H$2:$H$301,"&lt;"&amp;H182)+1,"")</f>
      </c>
      <c r="K182" s="19">
        <f>IF(A182="","",TEXT(A182,"ddd"))</f>
      </c>
    </row>
    <row r="183" spans="1:11" x14ac:dyDescent="0.25">
      <c r="A183" s="20"/>
      <c r="B183" s="21"/>
      <c r="C183" s="22"/>
      <c r="D183" s="22"/>
      <c r="E183" s="22"/>
      <c r="F183" s="22"/>
      <c r="G183" s="23"/>
      <c r="H183" s="19">
        <f>IF(A183="","",A183+IF(N(B183)=0,0,B183)+ROW()/100000000)</f>
      </c>
      <c r="I183" s="19">
        <f>IF(A183="","",IF(A183&lt;&gt;'Today'!$C$4,"",COUNTIFS($A$2:$A$301,'Today'!$C$4,$H$2:$H$301,"&lt;"&amp;H183)+1))</f>
      </c>
      <c r="J183" s="19">
        <f>IF(AND(A183&lt;&gt;"",G183="Missed"),COUNTIFS($G$2:$G$301,"Missed",$H$2:$H$301,"&lt;"&amp;H183)+1,"")</f>
      </c>
      <c r="K183" s="19">
        <f>IF(A183="","",TEXT(A183,"ddd"))</f>
      </c>
    </row>
    <row r="184" spans="1:11" x14ac:dyDescent="0.25">
      <c r="A184" s="15"/>
      <c r="B184" s="16"/>
      <c r="C184" s="17"/>
      <c r="D184" s="17"/>
      <c r="E184" s="17"/>
      <c r="F184" s="17"/>
      <c r="G184" s="18"/>
      <c r="H184" s="19">
        <f>IF(A184="","",A184+IF(N(B184)=0,0,B184)+ROW()/100000000)</f>
      </c>
      <c r="I184" s="19">
        <f>IF(A184="","",IF(A184&lt;&gt;'Today'!$C$4,"",COUNTIFS($A$2:$A$301,'Today'!$C$4,$H$2:$H$301,"&lt;"&amp;H184)+1))</f>
      </c>
      <c r="J184" s="19">
        <f>IF(AND(A184&lt;&gt;"",G184="Missed"),COUNTIFS($G$2:$G$301,"Missed",$H$2:$H$301,"&lt;"&amp;H184)+1,"")</f>
      </c>
      <c r="K184" s="19">
        <f>IF(A184="","",TEXT(A184,"ddd"))</f>
      </c>
    </row>
    <row r="185" spans="1:11" x14ac:dyDescent="0.25">
      <c r="A185" s="20"/>
      <c r="B185" s="21"/>
      <c r="C185" s="22"/>
      <c r="D185" s="22"/>
      <c r="E185" s="22"/>
      <c r="F185" s="22"/>
      <c r="G185" s="23"/>
      <c r="H185" s="19">
        <f>IF(A185="","",A185+IF(N(B185)=0,0,B185)+ROW()/100000000)</f>
      </c>
      <c r="I185" s="19">
        <f>IF(A185="","",IF(A185&lt;&gt;'Today'!$C$4,"",COUNTIFS($A$2:$A$301,'Today'!$C$4,$H$2:$H$301,"&lt;"&amp;H185)+1))</f>
      </c>
      <c r="J185" s="19">
        <f>IF(AND(A185&lt;&gt;"",G185="Missed"),COUNTIFS($G$2:$G$301,"Missed",$H$2:$H$301,"&lt;"&amp;H185)+1,"")</f>
      </c>
      <c r="K185" s="19">
        <f>IF(A185="","",TEXT(A185,"ddd"))</f>
      </c>
    </row>
    <row r="186" spans="1:11" x14ac:dyDescent="0.25">
      <c r="A186" s="15"/>
      <c r="B186" s="16"/>
      <c r="C186" s="17"/>
      <c r="D186" s="17"/>
      <c r="E186" s="17"/>
      <c r="F186" s="17"/>
      <c r="G186" s="18"/>
      <c r="H186" s="19">
        <f>IF(A186="","",A186+IF(N(B186)=0,0,B186)+ROW()/100000000)</f>
      </c>
      <c r="I186" s="19">
        <f>IF(A186="","",IF(A186&lt;&gt;'Today'!$C$4,"",COUNTIFS($A$2:$A$301,'Today'!$C$4,$H$2:$H$301,"&lt;"&amp;H186)+1))</f>
      </c>
      <c r="J186" s="19">
        <f>IF(AND(A186&lt;&gt;"",G186="Missed"),COUNTIFS($G$2:$G$301,"Missed",$H$2:$H$301,"&lt;"&amp;H186)+1,"")</f>
      </c>
      <c r="K186" s="19">
        <f>IF(A186="","",TEXT(A186,"ddd"))</f>
      </c>
    </row>
    <row r="187" spans="1:11" x14ac:dyDescent="0.25">
      <c r="A187" s="20"/>
      <c r="B187" s="21"/>
      <c r="C187" s="22"/>
      <c r="D187" s="22"/>
      <c r="E187" s="22"/>
      <c r="F187" s="22"/>
      <c r="G187" s="23"/>
      <c r="H187" s="19">
        <f>IF(A187="","",A187+IF(N(B187)=0,0,B187)+ROW()/100000000)</f>
      </c>
      <c r="I187" s="19">
        <f>IF(A187="","",IF(A187&lt;&gt;'Today'!$C$4,"",COUNTIFS($A$2:$A$301,'Today'!$C$4,$H$2:$H$301,"&lt;"&amp;H187)+1))</f>
      </c>
      <c r="J187" s="19">
        <f>IF(AND(A187&lt;&gt;"",G187="Missed"),COUNTIFS($G$2:$G$301,"Missed",$H$2:$H$301,"&lt;"&amp;H187)+1,"")</f>
      </c>
      <c r="K187" s="19">
        <f>IF(A187="","",TEXT(A187,"ddd"))</f>
      </c>
    </row>
    <row r="188" spans="1:11" x14ac:dyDescent="0.25">
      <c r="A188" s="15"/>
      <c r="B188" s="16"/>
      <c r="C188" s="17"/>
      <c r="D188" s="17"/>
      <c r="E188" s="17"/>
      <c r="F188" s="17"/>
      <c r="G188" s="18"/>
      <c r="H188" s="19">
        <f>IF(A188="","",A188+IF(N(B188)=0,0,B188)+ROW()/100000000)</f>
      </c>
      <c r="I188" s="19">
        <f>IF(A188="","",IF(A188&lt;&gt;'Today'!$C$4,"",COUNTIFS($A$2:$A$301,'Today'!$C$4,$H$2:$H$301,"&lt;"&amp;H188)+1))</f>
      </c>
      <c r="J188" s="19">
        <f>IF(AND(A188&lt;&gt;"",G188="Missed"),COUNTIFS($G$2:$G$301,"Missed",$H$2:$H$301,"&lt;"&amp;H188)+1,"")</f>
      </c>
      <c r="K188" s="19">
        <f>IF(A188="","",TEXT(A188,"ddd"))</f>
      </c>
    </row>
    <row r="189" spans="1:11" x14ac:dyDescent="0.25">
      <c r="A189" s="20"/>
      <c r="B189" s="21"/>
      <c r="C189" s="22"/>
      <c r="D189" s="22"/>
      <c r="E189" s="22"/>
      <c r="F189" s="22"/>
      <c r="G189" s="23"/>
      <c r="H189" s="19">
        <f>IF(A189="","",A189+IF(N(B189)=0,0,B189)+ROW()/100000000)</f>
      </c>
      <c r="I189" s="19">
        <f>IF(A189="","",IF(A189&lt;&gt;'Today'!$C$4,"",COUNTIFS($A$2:$A$301,'Today'!$C$4,$H$2:$H$301,"&lt;"&amp;H189)+1))</f>
      </c>
      <c r="J189" s="19">
        <f>IF(AND(A189&lt;&gt;"",G189="Missed"),COUNTIFS($G$2:$G$301,"Missed",$H$2:$H$301,"&lt;"&amp;H189)+1,"")</f>
      </c>
      <c r="K189" s="19">
        <f>IF(A189="","",TEXT(A189,"ddd"))</f>
      </c>
    </row>
    <row r="190" spans="1:11" x14ac:dyDescent="0.25">
      <c r="A190" s="15"/>
      <c r="B190" s="16"/>
      <c r="C190" s="17"/>
      <c r="D190" s="17"/>
      <c r="E190" s="17"/>
      <c r="F190" s="17"/>
      <c r="G190" s="18"/>
      <c r="H190" s="19">
        <f>IF(A190="","",A190+IF(N(B190)=0,0,B190)+ROW()/100000000)</f>
      </c>
      <c r="I190" s="19">
        <f>IF(A190="","",IF(A190&lt;&gt;'Today'!$C$4,"",COUNTIFS($A$2:$A$301,'Today'!$C$4,$H$2:$H$301,"&lt;"&amp;H190)+1))</f>
      </c>
      <c r="J190" s="19">
        <f>IF(AND(A190&lt;&gt;"",G190="Missed"),COUNTIFS($G$2:$G$301,"Missed",$H$2:$H$301,"&lt;"&amp;H190)+1,"")</f>
      </c>
      <c r="K190" s="19">
        <f>IF(A190="","",TEXT(A190,"ddd"))</f>
      </c>
    </row>
    <row r="191" spans="1:11" x14ac:dyDescent="0.25">
      <c r="A191" s="20"/>
      <c r="B191" s="21"/>
      <c r="C191" s="22"/>
      <c r="D191" s="22"/>
      <c r="E191" s="22"/>
      <c r="F191" s="22"/>
      <c r="G191" s="23"/>
      <c r="H191" s="19">
        <f>IF(A191="","",A191+IF(N(B191)=0,0,B191)+ROW()/100000000)</f>
      </c>
      <c r="I191" s="19">
        <f>IF(A191="","",IF(A191&lt;&gt;'Today'!$C$4,"",COUNTIFS($A$2:$A$301,'Today'!$C$4,$H$2:$H$301,"&lt;"&amp;H191)+1))</f>
      </c>
      <c r="J191" s="19">
        <f>IF(AND(A191&lt;&gt;"",G191="Missed"),COUNTIFS($G$2:$G$301,"Missed",$H$2:$H$301,"&lt;"&amp;H191)+1,"")</f>
      </c>
      <c r="K191" s="19">
        <f>IF(A191="","",TEXT(A191,"ddd"))</f>
      </c>
    </row>
    <row r="192" spans="1:11" x14ac:dyDescent="0.25">
      <c r="A192" s="15"/>
      <c r="B192" s="16"/>
      <c r="C192" s="17"/>
      <c r="D192" s="17"/>
      <c r="E192" s="17"/>
      <c r="F192" s="17"/>
      <c r="G192" s="18"/>
      <c r="H192" s="19">
        <f>IF(A192="","",A192+IF(N(B192)=0,0,B192)+ROW()/100000000)</f>
      </c>
      <c r="I192" s="19">
        <f>IF(A192="","",IF(A192&lt;&gt;'Today'!$C$4,"",COUNTIFS($A$2:$A$301,'Today'!$C$4,$H$2:$H$301,"&lt;"&amp;H192)+1))</f>
      </c>
      <c r="J192" s="19">
        <f>IF(AND(A192&lt;&gt;"",G192="Missed"),COUNTIFS($G$2:$G$301,"Missed",$H$2:$H$301,"&lt;"&amp;H192)+1,"")</f>
      </c>
      <c r="K192" s="19">
        <f>IF(A192="","",TEXT(A192,"ddd"))</f>
      </c>
    </row>
    <row r="193" spans="1:11" x14ac:dyDescent="0.25">
      <c r="A193" s="20"/>
      <c r="B193" s="21"/>
      <c r="C193" s="22"/>
      <c r="D193" s="22"/>
      <c r="E193" s="22"/>
      <c r="F193" s="22"/>
      <c r="G193" s="23"/>
      <c r="H193" s="19">
        <f>IF(A193="","",A193+IF(N(B193)=0,0,B193)+ROW()/100000000)</f>
      </c>
      <c r="I193" s="19">
        <f>IF(A193="","",IF(A193&lt;&gt;'Today'!$C$4,"",COUNTIFS($A$2:$A$301,'Today'!$C$4,$H$2:$H$301,"&lt;"&amp;H193)+1))</f>
      </c>
      <c r="J193" s="19">
        <f>IF(AND(A193&lt;&gt;"",G193="Missed"),COUNTIFS($G$2:$G$301,"Missed",$H$2:$H$301,"&lt;"&amp;H193)+1,"")</f>
      </c>
      <c r="K193" s="19">
        <f>IF(A193="","",TEXT(A193,"ddd"))</f>
      </c>
    </row>
    <row r="194" spans="1:11" x14ac:dyDescent="0.25">
      <c r="A194" s="15"/>
      <c r="B194" s="16"/>
      <c r="C194" s="17"/>
      <c r="D194" s="17"/>
      <c r="E194" s="17"/>
      <c r="F194" s="17"/>
      <c r="G194" s="18"/>
      <c r="H194" s="19">
        <f>IF(A194="","",A194+IF(N(B194)=0,0,B194)+ROW()/100000000)</f>
      </c>
      <c r="I194" s="19">
        <f>IF(A194="","",IF(A194&lt;&gt;'Today'!$C$4,"",COUNTIFS($A$2:$A$301,'Today'!$C$4,$H$2:$H$301,"&lt;"&amp;H194)+1))</f>
      </c>
      <c r="J194" s="19">
        <f>IF(AND(A194&lt;&gt;"",G194="Missed"),COUNTIFS($G$2:$G$301,"Missed",$H$2:$H$301,"&lt;"&amp;H194)+1,"")</f>
      </c>
      <c r="K194" s="19">
        <f>IF(A194="","",TEXT(A194,"ddd"))</f>
      </c>
    </row>
    <row r="195" spans="1:11" x14ac:dyDescent="0.25">
      <c r="A195" s="20"/>
      <c r="B195" s="21"/>
      <c r="C195" s="22"/>
      <c r="D195" s="22"/>
      <c r="E195" s="22"/>
      <c r="F195" s="22"/>
      <c r="G195" s="23"/>
      <c r="H195" s="19">
        <f>IF(A195="","",A195+IF(N(B195)=0,0,B195)+ROW()/100000000)</f>
      </c>
      <c r="I195" s="19">
        <f>IF(A195="","",IF(A195&lt;&gt;'Today'!$C$4,"",COUNTIFS($A$2:$A$301,'Today'!$C$4,$H$2:$H$301,"&lt;"&amp;H195)+1))</f>
      </c>
      <c r="J195" s="19">
        <f>IF(AND(A195&lt;&gt;"",G195="Missed"),COUNTIFS($G$2:$G$301,"Missed",$H$2:$H$301,"&lt;"&amp;H195)+1,"")</f>
      </c>
      <c r="K195" s="19">
        <f>IF(A195="","",TEXT(A195,"ddd"))</f>
      </c>
    </row>
    <row r="196" spans="1:11" x14ac:dyDescent="0.25">
      <c r="A196" s="15"/>
      <c r="B196" s="16"/>
      <c r="C196" s="17"/>
      <c r="D196" s="17"/>
      <c r="E196" s="17"/>
      <c r="F196" s="17"/>
      <c r="G196" s="18"/>
      <c r="H196" s="19">
        <f>IF(A196="","",A196+IF(N(B196)=0,0,B196)+ROW()/100000000)</f>
      </c>
      <c r="I196" s="19">
        <f>IF(A196="","",IF(A196&lt;&gt;'Today'!$C$4,"",COUNTIFS($A$2:$A$301,'Today'!$C$4,$H$2:$H$301,"&lt;"&amp;H196)+1))</f>
      </c>
      <c r="J196" s="19">
        <f>IF(AND(A196&lt;&gt;"",G196="Missed"),COUNTIFS($G$2:$G$301,"Missed",$H$2:$H$301,"&lt;"&amp;H196)+1,"")</f>
      </c>
      <c r="K196" s="19">
        <f>IF(A196="","",TEXT(A196,"ddd"))</f>
      </c>
    </row>
    <row r="197" spans="1:11" x14ac:dyDescent="0.25">
      <c r="A197" s="20"/>
      <c r="B197" s="21"/>
      <c r="C197" s="22"/>
      <c r="D197" s="22"/>
      <c r="E197" s="22"/>
      <c r="F197" s="22"/>
      <c r="G197" s="23"/>
      <c r="H197" s="19">
        <f>IF(A197="","",A197+IF(N(B197)=0,0,B197)+ROW()/100000000)</f>
      </c>
      <c r="I197" s="19">
        <f>IF(A197="","",IF(A197&lt;&gt;'Today'!$C$4,"",COUNTIFS($A$2:$A$301,'Today'!$C$4,$H$2:$H$301,"&lt;"&amp;H197)+1))</f>
      </c>
      <c r="J197" s="19">
        <f>IF(AND(A197&lt;&gt;"",G197="Missed"),COUNTIFS($G$2:$G$301,"Missed",$H$2:$H$301,"&lt;"&amp;H197)+1,"")</f>
      </c>
      <c r="K197" s="19">
        <f>IF(A197="","",TEXT(A197,"ddd"))</f>
      </c>
    </row>
    <row r="198" spans="1:11" x14ac:dyDescent="0.25">
      <c r="A198" s="15"/>
      <c r="B198" s="16"/>
      <c r="C198" s="17"/>
      <c r="D198" s="17"/>
      <c r="E198" s="17"/>
      <c r="F198" s="17"/>
      <c r="G198" s="18"/>
      <c r="H198" s="19">
        <f>IF(A198="","",A198+IF(N(B198)=0,0,B198)+ROW()/100000000)</f>
      </c>
      <c r="I198" s="19">
        <f>IF(A198="","",IF(A198&lt;&gt;'Today'!$C$4,"",COUNTIFS($A$2:$A$301,'Today'!$C$4,$H$2:$H$301,"&lt;"&amp;H198)+1))</f>
      </c>
      <c r="J198" s="19">
        <f>IF(AND(A198&lt;&gt;"",G198="Missed"),COUNTIFS($G$2:$G$301,"Missed",$H$2:$H$301,"&lt;"&amp;H198)+1,"")</f>
      </c>
      <c r="K198" s="19">
        <f>IF(A198="","",TEXT(A198,"ddd"))</f>
      </c>
    </row>
    <row r="199" spans="1:11" x14ac:dyDescent="0.25">
      <c r="A199" s="20"/>
      <c r="B199" s="21"/>
      <c r="C199" s="22"/>
      <c r="D199" s="22"/>
      <c r="E199" s="22"/>
      <c r="F199" s="22"/>
      <c r="G199" s="23"/>
      <c r="H199" s="19">
        <f>IF(A199="","",A199+IF(N(B199)=0,0,B199)+ROW()/100000000)</f>
      </c>
      <c r="I199" s="19">
        <f>IF(A199="","",IF(A199&lt;&gt;'Today'!$C$4,"",COUNTIFS($A$2:$A$301,'Today'!$C$4,$H$2:$H$301,"&lt;"&amp;H199)+1))</f>
      </c>
      <c r="J199" s="19">
        <f>IF(AND(A199&lt;&gt;"",G199="Missed"),COUNTIFS($G$2:$G$301,"Missed",$H$2:$H$301,"&lt;"&amp;H199)+1,"")</f>
      </c>
      <c r="K199" s="19">
        <f>IF(A199="","",TEXT(A199,"ddd"))</f>
      </c>
    </row>
    <row r="200" spans="1:11" x14ac:dyDescent="0.25">
      <c r="A200" s="15"/>
      <c r="B200" s="16"/>
      <c r="C200" s="17"/>
      <c r="D200" s="17"/>
      <c r="E200" s="17"/>
      <c r="F200" s="17"/>
      <c r="G200" s="18"/>
      <c r="H200" s="19">
        <f>IF(A200="","",A200+IF(N(B200)=0,0,B200)+ROW()/100000000)</f>
      </c>
      <c r="I200" s="19">
        <f>IF(A200="","",IF(A200&lt;&gt;'Today'!$C$4,"",COUNTIFS($A$2:$A$301,'Today'!$C$4,$H$2:$H$301,"&lt;"&amp;H200)+1))</f>
      </c>
      <c r="J200" s="19">
        <f>IF(AND(A200&lt;&gt;"",G200="Missed"),COUNTIFS($G$2:$G$301,"Missed",$H$2:$H$301,"&lt;"&amp;H200)+1,"")</f>
      </c>
      <c r="K200" s="19">
        <f>IF(A200="","",TEXT(A200,"ddd"))</f>
      </c>
    </row>
    <row r="201" spans="1:11" x14ac:dyDescent="0.25">
      <c r="A201" s="20"/>
      <c r="B201" s="21"/>
      <c r="C201" s="22"/>
      <c r="D201" s="22"/>
      <c r="E201" s="22"/>
      <c r="F201" s="22"/>
      <c r="G201" s="23"/>
      <c r="H201" s="19">
        <f>IF(A201="","",A201+IF(N(B201)=0,0,B201)+ROW()/100000000)</f>
      </c>
      <c r="I201" s="19">
        <f>IF(A201="","",IF(A201&lt;&gt;'Today'!$C$4,"",COUNTIFS($A$2:$A$301,'Today'!$C$4,$H$2:$H$301,"&lt;"&amp;H201)+1))</f>
      </c>
      <c r="J201" s="19">
        <f>IF(AND(A201&lt;&gt;"",G201="Missed"),COUNTIFS($G$2:$G$301,"Missed",$H$2:$H$301,"&lt;"&amp;H201)+1,"")</f>
      </c>
      <c r="K201" s="19">
        <f>IF(A201="","",TEXT(A201,"ddd"))</f>
      </c>
    </row>
    <row r="202" spans="1:11" x14ac:dyDescent="0.25">
      <c r="A202" s="15"/>
      <c r="B202" s="16"/>
      <c r="C202" s="17"/>
      <c r="D202" s="17"/>
      <c r="E202" s="17"/>
      <c r="F202" s="17"/>
      <c r="G202" s="18"/>
      <c r="H202" s="19">
        <f>IF(A202="","",A202+IF(N(B202)=0,0,B202)+ROW()/100000000)</f>
      </c>
      <c r="I202" s="19">
        <f>IF(A202="","",IF(A202&lt;&gt;'Today'!$C$4,"",COUNTIFS($A$2:$A$301,'Today'!$C$4,$H$2:$H$301,"&lt;"&amp;H202)+1))</f>
      </c>
      <c r="J202" s="19">
        <f>IF(AND(A202&lt;&gt;"",G202="Missed"),COUNTIFS($G$2:$G$301,"Missed",$H$2:$H$301,"&lt;"&amp;H202)+1,"")</f>
      </c>
      <c r="K202" s="19">
        <f>IF(A202="","",TEXT(A202,"ddd"))</f>
      </c>
    </row>
    <row r="203" spans="1:11" x14ac:dyDescent="0.25">
      <c r="A203" s="20"/>
      <c r="B203" s="21"/>
      <c r="C203" s="22"/>
      <c r="D203" s="22"/>
      <c r="E203" s="22"/>
      <c r="F203" s="22"/>
      <c r="G203" s="23"/>
      <c r="H203" s="19">
        <f>IF(A203="","",A203+IF(N(B203)=0,0,B203)+ROW()/100000000)</f>
      </c>
      <c r="I203" s="19">
        <f>IF(A203="","",IF(A203&lt;&gt;'Today'!$C$4,"",COUNTIFS($A$2:$A$301,'Today'!$C$4,$H$2:$H$301,"&lt;"&amp;H203)+1))</f>
      </c>
      <c r="J203" s="19">
        <f>IF(AND(A203&lt;&gt;"",G203="Missed"),COUNTIFS($G$2:$G$301,"Missed",$H$2:$H$301,"&lt;"&amp;H203)+1,"")</f>
      </c>
      <c r="K203" s="19">
        <f>IF(A203="","",TEXT(A203,"ddd"))</f>
      </c>
    </row>
    <row r="204" spans="1:11" x14ac:dyDescent="0.25">
      <c r="A204" s="15"/>
      <c r="B204" s="16"/>
      <c r="C204" s="17"/>
      <c r="D204" s="17"/>
      <c r="E204" s="17"/>
      <c r="F204" s="17"/>
      <c r="G204" s="18"/>
      <c r="H204" s="19">
        <f>IF(A204="","",A204+IF(N(B204)=0,0,B204)+ROW()/100000000)</f>
      </c>
      <c r="I204" s="19">
        <f>IF(A204="","",IF(A204&lt;&gt;'Today'!$C$4,"",COUNTIFS($A$2:$A$301,'Today'!$C$4,$H$2:$H$301,"&lt;"&amp;H204)+1))</f>
      </c>
      <c r="J204" s="19">
        <f>IF(AND(A204&lt;&gt;"",G204="Missed"),COUNTIFS($G$2:$G$301,"Missed",$H$2:$H$301,"&lt;"&amp;H204)+1,"")</f>
      </c>
      <c r="K204" s="19">
        <f>IF(A204="","",TEXT(A204,"ddd"))</f>
      </c>
    </row>
    <row r="205" spans="1:11" x14ac:dyDescent="0.25">
      <c r="A205" s="20"/>
      <c r="B205" s="21"/>
      <c r="C205" s="22"/>
      <c r="D205" s="22"/>
      <c r="E205" s="22"/>
      <c r="F205" s="22"/>
      <c r="G205" s="23"/>
      <c r="H205" s="19">
        <f>IF(A205="","",A205+IF(N(B205)=0,0,B205)+ROW()/100000000)</f>
      </c>
      <c r="I205" s="19">
        <f>IF(A205="","",IF(A205&lt;&gt;'Today'!$C$4,"",COUNTIFS($A$2:$A$301,'Today'!$C$4,$H$2:$H$301,"&lt;"&amp;H205)+1))</f>
      </c>
      <c r="J205" s="19">
        <f>IF(AND(A205&lt;&gt;"",G205="Missed"),COUNTIFS($G$2:$G$301,"Missed",$H$2:$H$301,"&lt;"&amp;H205)+1,"")</f>
      </c>
      <c r="K205" s="19">
        <f>IF(A205="","",TEXT(A205,"ddd"))</f>
      </c>
    </row>
    <row r="206" spans="1:11" x14ac:dyDescent="0.25">
      <c r="A206" s="15"/>
      <c r="B206" s="16"/>
      <c r="C206" s="17"/>
      <c r="D206" s="17"/>
      <c r="E206" s="17"/>
      <c r="F206" s="17"/>
      <c r="G206" s="18"/>
      <c r="H206" s="19">
        <f>IF(A206="","",A206+IF(N(B206)=0,0,B206)+ROW()/100000000)</f>
      </c>
      <c r="I206" s="19">
        <f>IF(A206="","",IF(A206&lt;&gt;'Today'!$C$4,"",COUNTIFS($A$2:$A$301,'Today'!$C$4,$H$2:$H$301,"&lt;"&amp;H206)+1))</f>
      </c>
      <c r="J206" s="19">
        <f>IF(AND(A206&lt;&gt;"",G206="Missed"),COUNTIFS($G$2:$G$301,"Missed",$H$2:$H$301,"&lt;"&amp;H206)+1,"")</f>
      </c>
      <c r="K206" s="19">
        <f>IF(A206="","",TEXT(A206,"ddd"))</f>
      </c>
    </row>
    <row r="207" spans="1:11" x14ac:dyDescent="0.25">
      <c r="A207" s="20"/>
      <c r="B207" s="21"/>
      <c r="C207" s="22"/>
      <c r="D207" s="22"/>
      <c r="E207" s="22"/>
      <c r="F207" s="22"/>
      <c r="G207" s="23"/>
      <c r="H207" s="19">
        <f>IF(A207="","",A207+IF(N(B207)=0,0,B207)+ROW()/100000000)</f>
      </c>
      <c r="I207" s="19">
        <f>IF(A207="","",IF(A207&lt;&gt;'Today'!$C$4,"",COUNTIFS($A$2:$A$301,'Today'!$C$4,$H$2:$H$301,"&lt;"&amp;H207)+1))</f>
      </c>
      <c r="J207" s="19">
        <f>IF(AND(A207&lt;&gt;"",G207="Missed"),COUNTIFS($G$2:$G$301,"Missed",$H$2:$H$301,"&lt;"&amp;H207)+1,"")</f>
      </c>
      <c r="K207" s="19">
        <f>IF(A207="","",TEXT(A207,"ddd"))</f>
      </c>
    </row>
    <row r="208" spans="1:11" x14ac:dyDescent="0.25">
      <c r="A208" s="15"/>
      <c r="B208" s="16"/>
      <c r="C208" s="17"/>
      <c r="D208" s="17"/>
      <c r="E208" s="17"/>
      <c r="F208" s="17"/>
      <c r="G208" s="18"/>
      <c r="H208" s="19">
        <f>IF(A208="","",A208+IF(N(B208)=0,0,B208)+ROW()/100000000)</f>
      </c>
      <c r="I208" s="19">
        <f>IF(A208="","",IF(A208&lt;&gt;'Today'!$C$4,"",COUNTIFS($A$2:$A$301,'Today'!$C$4,$H$2:$H$301,"&lt;"&amp;H208)+1))</f>
      </c>
      <c r="J208" s="19">
        <f>IF(AND(A208&lt;&gt;"",G208="Missed"),COUNTIFS($G$2:$G$301,"Missed",$H$2:$H$301,"&lt;"&amp;H208)+1,"")</f>
      </c>
      <c r="K208" s="19">
        <f>IF(A208="","",TEXT(A208,"ddd"))</f>
      </c>
    </row>
    <row r="209" spans="1:11" x14ac:dyDescent="0.25">
      <c r="A209" s="20"/>
      <c r="B209" s="21"/>
      <c r="C209" s="22"/>
      <c r="D209" s="22"/>
      <c r="E209" s="22"/>
      <c r="F209" s="22"/>
      <c r="G209" s="23"/>
      <c r="H209" s="19">
        <f>IF(A209="","",A209+IF(N(B209)=0,0,B209)+ROW()/100000000)</f>
      </c>
      <c r="I209" s="19">
        <f>IF(A209="","",IF(A209&lt;&gt;'Today'!$C$4,"",COUNTIFS($A$2:$A$301,'Today'!$C$4,$H$2:$H$301,"&lt;"&amp;H209)+1))</f>
      </c>
      <c r="J209" s="19">
        <f>IF(AND(A209&lt;&gt;"",G209="Missed"),COUNTIFS($G$2:$G$301,"Missed",$H$2:$H$301,"&lt;"&amp;H209)+1,"")</f>
      </c>
      <c r="K209" s="19">
        <f>IF(A209="","",TEXT(A209,"ddd"))</f>
      </c>
    </row>
    <row r="210" spans="1:11" x14ac:dyDescent="0.25">
      <c r="A210" s="15"/>
      <c r="B210" s="16"/>
      <c r="C210" s="17"/>
      <c r="D210" s="17"/>
      <c r="E210" s="17"/>
      <c r="F210" s="17"/>
      <c r="G210" s="18"/>
      <c r="H210" s="19">
        <f>IF(A210="","",A210+IF(N(B210)=0,0,B210)+ROW()/100000000)</f>
      </c>
      <c r="I210" s="19">
        <f>IF(A210="","",IF(A210&lt;&gt;'Today'!$C$4,"",COUNTIFS($A$2:$A$301,'Today'!$C$4,$H$2:$H$301,"&lt;"&amp;H210)+1))</f>
      </c>
      <c r="J210" s="19">
        <f>IF(AND(A210&lt;&gt;"",G210="Missed"),COUNTIFS($G$2:$G$301,"Missed",$H$2:$H$301,"&lt;"&amp;H210)+1,"")</f>
      </c>
      <c r="K210" s="19">
        <f>IF(A210="","",TEXT(A210,"ddd"))</f>
      </c>
    </row>
    <row r="211" spans="1:11" x14ac:dyDescent="0.25">
      <c r="A211" s="20"/>
      <c r="B211" s="21"/>
      <c r="C211" s="22"/>
      <c r="D211" s="22"/>
      <c r="E211" s="22"/>
      <c r="F211" s="22"/>
      <c r="G211" s="23"/>
      <c r="H211" s="19">
        <f>IF(A211="","",A211+IF(N(B211)=0,0,B211)+ROW()/100000000)</f>
      </c>
      <c r="I211" s="19">
        <f>IF(A211="","",IF(A211&lt;&gt;'Today'!$C$4,"",COUNTIFS($A$2:$A$301,'Today'!$C$4,$H$2:$H$301,"&lt;"&amp;H211)+1))</f>
      </c>
      <c r="J211" s="19">
        <f>IF(AND(A211&lt;&gt;"",G211="Missed"),COUNTIFS($G$2:$G$301,"Missed",$H$2:$H$301,"&lt;"&amp;H211)+1,"")</f>
      </c>
      <c r="K211" s="19">
        <f>IF(A211="","",TEXT(A211,"ddd"))</f>
      </c>
    </row>
    <row r="212" spans="1:11" x14ac:dyDescent="0.25">
      <c r="A212" s="15"/>
      <c r="B212" s="16"/>
      <c r="C212" s="17"/>
      <c r="D212" s="17"/>
      <c r="E212" s="17"/>
      <c r="F212" s="17"/>
      <c r="G212" s="18"/>
      <c r="H212" s="19">
        <f>IF(A212="","",A212+IF(N(B212)=0,0,B212)+ROW()/100000000)</f>
      </c>
      <c r="I212" s="19">
        <f>IF(A212="","",IF(A212&lt;&gt;'Today'!$C$4,"",COUNTIFS($A$2:$A$301,'Today'!$C$4,$H$2:$H$301,"&lt;"&amp;H212)+1))</f>
      </c>
      <c r="J212" s="19">
        <f>IF(AND(A212&lt;&gt;"",G212="Missed"),COUNTIFS($G$2:$G$301,"Missed",$H$2:$H$301,"&lt;"&amp;H212)+1,"")</f>
      </c>
      <c r="K212" s="19">
        <f>IF(A212="","",TEXT(A212,"ddd"))</f>
      </c>
    </row>
    <row r="213" spans="1:11" x14ac:dyDescent="0.25">
      <c r="A213" s="20"/>
      <c r="B213" s="21"/>
      <c r="C213" s="22"/>
      <c r="D213" s="22"/>
      <c r="E213" s="22"/>
      <c r="F213" s="22"/>
      <c r="G213" s="23"/>
      <c r="H213" s="19">
        <f>IF(A213="","",A213+IF(N(B213)=0,0,B213)+ROW()/100000000)</f>
      </c>
      <c r="I213" s="19">
        <f>IF(A213="","",IF(A213&lt;&gt;'Today'!$C$4,"",COUNTIFS($A$2:$A$301,'Today'!$C$4,$H$2:$H$301,"&lt;"&amp;H213)+1))</f>
      </c>
      <c r="J213" s="19">
        <f>IF(AND(A213&lt;&gt;"",G213="Missed"),COUNTIFS($G$2:$G$301,"Missed",$H$2:$H$301,"&lt;"&amp;H213)+1,"")</f>
      </c>
      <c r="K213" s="19">
        <f>IF(A213="","",TEXT(A213,"ddd"))</f>
      </c>
    </row>
    <row r="214" spans="1:11" x14ac:dyDescent="0.25">
      <c r="A214" s="15"/>
      <c r="B214" s="16"/>
      <c r="C214" s="17"/>
      <c r="D214" s="17"/>
      <c r="E214" s="17"/>
      <c r="F214" s="17"/>
      <c r="G214" s="18"/>
      <c r="H214" s="19">
        <f>IF(A214="","",A214+IF(N(B214)=0,0,B214)+ROW()/100000000)</f>
      </c>
      <c r="I214" s="19">
        <f>IF(A214="","",IF(A214&lt;&gt;'Today'!$C$4,"",COUNTIFS($A$2:$A$301,'Today'!$C$4,$H$2:$H$301,"&lt;"&amp;H214)+1))</f>
      </c>
      <c r="J214" s="19">
        <f>IF(AND(A214&lt;&gt;"",G214="Missed"),COUNTIFS($G$2:$G$301,"Missed",$H$2:$H$301,"&lt;"&amp;H214)+1,"")</f>
      </c>
      <c r="K214" s="19">
        <f>IF(A214="","",TEXT(A214,"ddd"))</f>
      </c>
    </row>
    <row r="215" spans="1:11" x14ac:dyDescent="0.25">
      <c r="A215" s="20"/>
      <c r="B215" s="21"/>
      <c r="C215" s="22"/>
      <c r="D215" s="22"/>
      <c r="E215" s="22"/>
      <c r="F215" s="22"/>
      <c r="G215" s="23"/>
      <c r="H215" s="19">
        <f>IF(A215="","",A215+IF(N(B215)=0,0,B215)+ROW()/100000000)</f>
      </c>
      <c r="I215" s="19">
        <f>IF(A215="","",IF(A215&lt;&gt;'Today'!$C$4,"",COUNTIFS($A$2:$A$301,'Today'!$C$4,$H$2:$H$301,"&lt;"&amp;H215)+1))</f>
      </c>
      <c r="J215" s="19">
        <f>IF(AND(A215&lt;&gt;"",G215="Missed"),COUNTIFS($G$2:$G$301,"Missed",$H$2:$H$301,"&lt;"&amp;H215)+1,"")</f>
      </c>
      <c r="K215" s="19">
        <f>IF(A215="","",TEXT(A215,"ddd"))</f>
      </c>
    </row>
    <row r="216" spans="1:11" x14ac:dyDescent="0.25">
      <c r="A216" s="15"/>
      <c r="B216" s="16"/>
      <c r="C216" s="17"/>
      <c r="D216" s="17"/>
      <c r="E216" s="17"/>
      <c r="F216" s="17"/>
      <c r="G216" s="18"/>
      <c r="H216" s="19">
        <f>IF(A216="","",A216+IF(N(B216)=0,0,B216)+ROW()/100000000)</f>
      </c>
      <c r="I216" s="19">
        <f>IF(A216="","",IF(A216&lt;&gt;'Today'!$C$4,"",COUNTIFS($A$2:$A$301,'Today'!$C$4,$H$2:$H$301,"&lt;"&amp;H216)+1))</f>
      </c>
      <c r="J216" s="19">
        <f>IF(AND(A216&lt;&gt;"",G216="Missed"),COUNTIFS($G$2:$G$301,"Missed",$H$2:$H$301,"&lt;"&amp;H216)+1,"")</f>
      </c>
      <c r="K216" s="19">
        <f>IF(A216="","",TEXT(A216,"ddd"))</f>
      </c>
    </row>
    <row r="217" spans="1:11" x14ac:dyDescent="0.25">
      <c r="A217" s="20"/>
      <c r="B217" s="21"/>
      <c r="C217" s="22"/>
      <c r="D217" s="22"/>
      <c r="E217" s="22"/>
      <c r="F217" s="22"/>
      <c r="G217" s="23"/>
      <c r="H217" s="19">
        <f>IF(A217="","",A217+IF(N(B217)=0,0,B217)+ROW()/100000000)</f>
      </c>
      <c r="I217" s="19">
        <f>IF(A217="","",IF(A217&lt;&gt;'Today'!$C$4,"",COUNTIFS($A$2:$A$301,'Today'!$C$4,$H$2:$H$301,"&lt;"&amp;H217)+1))</f>
      </c>
      <c r="J217" s="19">
        <f>IF(AND(A217&lt;&gt;"",G217="Missed"),COUNTIFS($G$2:$G$301,"Missed",$H$2:$H$301,"&lt;"&amp;H217)+1,"")</f>
      </c>
      <c r="K217" s="19">
        <f>IF(A217="","",TEXT(A217,"ddd"))</f>
      </c>
    </row>
    <row r="218" spans="1:11" x14ac:dyDescent="0.25">
      <c r="A218" s="15"/>
      <c r="B218" s="16"/>
      <c r="C218" s="17"/>
      <c r="D218" s="17"/>
      <c r="E218" s="17"/>
      <c r="F218" s="17"/>
      <c r="G218" s="18"/>
      <c r="H218" s="19">
        <f>IF(A218="","",A218+IF(N(B218)=0,0,B218)+ROW()/100000000)</f>
      </c>
      <c r="I218" s="19">
        <f>IF(A218="","",IF(A218&lt;&gt;'Today'!$C$4,"",COUNTIFS($A$2:$A$301,'Today'!$C$4,$H$2:$H$301,"&lt;"&amp;H218)+1))</f>
      </c>
      <c r="J218" s="19">
        <f>IF(AND(A218&lt;&gt;"",G218="Missed"),COUNTIFS($G$2:$G$301,"Missed",$H$2:$H$301,"&lt;"&amp;H218)+1,"")</f>
      </c>
      <c r="K218" s="19">
        <f>IF(A218="","",TEXT(A218,"ddd"))</f>
      </c>
    </row>
    <row r="219" spans="1:11" x14ac:dyDescent="0.25">
      <c r="A219" s="20"/>
      <c r="B219" s="21"/>
      <c r="C219" s="22"/>
      <c r="D219" s="22"/>
      <c r="E219" s="22"/>
      <c r="F219" s="22"/>
      <c r="G219" s="23"/>
      <c r="H219" s="19">
        <f>IF(A219="","",A219+IF(N(B219)=0,0,B219)+ROW()/100000000)</f>
      </c>
      <c r="I219" s="19">
        <f>IF(A219="","",IF(A219&lt;&gt;'Today'!$C$4,"",COUNTIFS($A$2:$A$301,'Today'!$C$4,$H$2:$H$301,"&lt;"&amp;H219)+1))</f>
      </c>
      <c r="J219" s="19">
        <f>IF(AND(A219&lt;&gt;"",G219="Missed"),COUNTIFS($G$2:$G$301,"Missed",$H$2:$H$301,"&lt;"&amp;H219)+1,"")</f>
      </c>
      <c r="K219" s="19">
        <f>IF(A219="","",TEXT(A219,"ddd"))</f>
      </c>
    </row>
    <row r="220" spans="1:11" x14ac:dyDescent="0.25">
      <c r="A220" s="15"/>
      <c r="B220" s="16"/>
      <c r="C220" s="17"/>
      <c r="D220" s="17"/>
      <c r="E220" s="17"/>
      <c r="F220" s="17"/>
      <c r="G220" s="18"/>
      <c r="H220" s="19">
        <f>IF(A220="","",A220+IF(N(B220)=0,0,B220)+ROW()/100000000)</f>
      </c>
      <c r="I220" s="19">
        <f>IF(A220="","",IF(A220&lt;&gt;'Today'!$C$4,"",COUNTIFS($A$2:$A$301,'Today'!$C$4,$H$2:$H$301,"&lt;"&amp;H220)+1))</f>
      </c>
      <c r="J220" s="19">
        <f>IF(AND(A220&lt;&gt;"",G220="Missed"),COUNTIFS($G$2:$G$301,"Missed",$H$2:$H$301,"&lt;"&amp;H220)+1,"")</f>
      </c>
      <c r="K220" s="19">
        <f>IF(A220="","",TEXT(A220,"ddd"))</f>
      </c>
    </row>
    <row r="221" spans="1:11" x14ac:dyDescent="0.25">
      <c r="A221" s="20"/>
      <c r="B221" s="21"/>
      <c r="C221" s="22"/>
      <c r="D221" s="22"/>
      <c r="E221" s="22"/>
      <c r="F221" s="22"/>
      <c r="G221" s="23"/>
      <c r="H221" s="19">
        <f>IF(A221="","",A221+IF(N(B221)=0,0,B221)+ROW()/100000000)</f>
      </c>
      <c r="I221" s="19">
        <f>IF(A221="","",IF(A221&lt;&gt;'Today'!$C$4,"",COUNTIFS($A$2:$A$301,'Today'!$C$4,$H$2:$H$301,"&lt;"&amp;H221)+1))</f>
      </c>
      <c r="J221" s="19">
        <f>IF(AND(A221&lt;&gt;"",G221="Missed"),COUNTIFS($G$2:$G$301,"Missed",$H$2:$H$301,"&lt;"&amp;H221)+1,"")</f>
      </c>
      <c r="K221" s="19">
        <f>IF(A221="","",TEXT(A221,"ddd"))</f>
      </c>
    </row>
    <row r="222" spans="1:11" x14ac:dyDescent="0.25">
      <c r="A222" s="15"/>
      <c r="B222" s="16"/>
      <c r="C222" s="17"/>
      <c r="D222" s="17"/>
      <c r="E222" s="17"/>
      <c r="F222" s="17"/>
      <c r="G222" s="18"/>
      <c r="H222" s="19">
        <f>IF(A222="","",A222+IF(N(B222)=0,0,B222)+ROW()/100000000)</f>
      </c>
      <c r="I222" s="19">
        <f>IF(A222="","",IF(A222&lt;&gt;'Today'!$C$4,"",COUNTIFS($A$2:$A$301,'Today'!$C$4,$H$2:$H$301,"&lt;"&amp;H222)+1))</f>
      </c>
      <c r="J222" s="19">
        <f>IF(AND(A222&lt;&gt;"",G222="Missed"),COUNTIFS($G$2:$G$301,"Missed",$H$2:$H$301,"&lt;"&amp;H222)+1,"")</f>
      </c>
      <c r="K222" s="19">
        <f>IF(A222="","",TEXT(A222,"ddd"))</f>
      </c>
    </row>
    <row r="223" spans="1:11" x14ac:dyDescent="0.25">
      <c r="A223" s="20"/>
      <c r="B223" s="21"/>
      <c r="C223" s="22"/>
      <c r="D223" s="22"/>
      <c r="E223" s="22"/>
      <c r="F223" s="22"/>
      <c r="G223" s="23"/>
      <c r="H223" s="19">
        <f>IF(A223="","",A223+IF(N(B223)=0,0,B223)+ROW()/100000000)</f>
      </c>
      <c r="I223" s="19">
        <f>IF(A223="","",IF(A223&lt;&gt;'Today'!$C$4,"",COUNTIFS($A$2:$A$301,'Today'!$C$4,$H$2:$H$301,"&lt;"&amp;H223)+1))</f>
      </c>
      <c r="J223" s="19">
        <f>IF(AND(A223&lt;&gt;"",G223="Missed"),COUNTIFS($G$2:$G$301,"Missed",$H$2:$H$301,"&lt;"&amp;H223)+1,"")</f>
      </c>
      <c r="K223" s="19">
        <f>IF(A223="","",TEXT(A223,"ddd"))</f>
      </c>
    </row>
    <row r="224" spans="1:11" x14ac:dyDescent="0.25">
      <c r="A224" s="15"/>
      <c r="B224" s="16"/>
      <c r="C224" s="17"/>
      <c r="D224" s="17"/>
      <c r="E224" s="17"/>
      <c r="F224" s="17"/>
      <c r="G224" s="18"/>
      <c r="H224" s="19">
        <f>IF(A224="","",A224+IF(N(B224)=0,0,B224)+ROW()/100000000)</f>
      </c>
      <c r="I224" s="19">
        <f>IF(A224="","",IF(A224&lt;&gt;'Today'!$C$4,"",COUNTIFS($A$2:$A$301,'Today'!$C$4,$H$2:$H$301,"&lt;"&amp;H224)+1))</f>
      </c>
      <c r="J224" s="19">
        <f>IF(AND(A224&lt;&gt;"",G224="Missed"),COUNTIFS($G$2:$G$301,"Missed",$H$2:$H$301,"&lt;"&amp;H224)+1,"")</f>
      </c>
      <c r="K224" s="19">
        <f>IF(A224="","",TEXT(A224,"ddd"))</f>
      </c>
    </row>
    <row r="225" spans="1:11" x14ac:dyDescent="0.25">
      <c r="A225" s="20"/>
      <c r="B225" s="21"/>
      <c r="C225" s="22"/>
      <c r="D225" s="22"/>
      <c r="E225" s="22"/>
      <c r="F225" s="22"/>
      <c r="G225" s="23"/>
      <c r="H225" s="19">
        <f>IF(A225="","",A225+IF(N(B225)=0,0,B225)+ROW()/100000000)</f>
      </c>
      <c r="I225" s="19">
        <f>IF(A225="","",IF(A225&lt;&gt;'Today'!$C$4,"",COUNTIFS($A$2:$A$301,'Today'!$C$4,$H$2:$H$301,"&lt;"&amp;H225)+1))</f>
      </c>
      <c r="J225" s="19">
        <f>IF(AND(A225&lt;&gt;"",G225="Missed"),COUNTIFS($G$2:$G$301,"Missed",$H$2:$H$301,"&lt;"&amp;H225)+1,"")</f>
      </c>
      <c r="K225" s="19">
        <f>IF(A225="","",TEXT(A225,"ddd"))</f>
      </c>
    </row>
    <row r="226" spans="1:11" x14ac:dyDescent="0.25">
      <c r="A226" s="15"/>
      <c r="B226" s="16"/>
      <c r="C226" s="17"/>
      <c r="D226" s="17"/>
      <c r="E226" s="17"/>
      <c r="F226" s="17"/>
      <c r="G226" s="18"/>
      <c r="H226" s="19">
        <f>IF(A226="","",A226+IF(N(B226)=0,0,B226)+ROW()/100000000)</f>
      </c>
      <c r="I226" s="19">
        <f>IF(A226="","",IF(A226&lt;&gt;'Today'!$C$4,"",COUNTIFS($A$2:$A$301,'Today'!$C$4,$H$2:$H$301,"&lt;"&amp;H226)+1))</f>
      </c>
      <c r="J226" s="19">
        <f>IF(AND(A226&lt;&gt;"",G226="Missed"),COUNTIFS($G$2:$G$301,"Missed",$H$2:$H$301,"&lt;"&amp;H226)+1,"")</f>
      </c>
      <c r="K226" s="19">
        <f>IF(A226="","",TEXT(A226,"ddd"))</f>
      </c>
    </row>
    <row r="227" spans="1:11" x14ac:dyDescent="0.25">
      <c r="A227" s="20"/>
      <c r="B227" s="21"/>
      <c r="C227" s="22"/>
      <c r="D227" s="22"/>
      <c r="E227" s="22"/>
      <c r="F227" s="22"/>
      <c r="G227" s="23"/>
      <c r="H227" s="19">
        <f>IF(A227="","",A227+IF(N(B227)=0,0,B227)+ROW()/100000000)</f>
      </c>
      <c r="I227" s="19">
        <f>IF(A227="","",IF(A227&lt;&gt;'Today'!$C$4,"",COUNTIFS($A$2:$A$301,'Today'!$C$4,$H$2:$H$301,"&lt;"&amp;H227)+1))</f>
      </c>
      <c r="J227" s="19">
        <f>IF(AND(A227&lt;&gt;"",G227="Missed"),COUNTIFS($G$2:$G$301,"Missed",$H$2:$H$301,"&lt;"&amp;H227)+1,"")</f>
      </c>
      <c r="K227" s="19">
        <f>IF(A227="","",TEXT(A227,"ddd"))</f>
      </c>
    </row>
    <row r="228" spans="1:11" x14ac:dyDescent="0.25">
      <c r="A228" s="15"/>
      <c r="B228" s="16"/>
      <c r="C228" s="17"/>
      <c r="D228" s="17"/>
      <c r="E228" s="17"/>
      <c r="F228" s="17"/>
      <c r="G228" s="18"/>
      <c r="H228" s="19">
        <f>IF(A228="","",A228+IF(N(B228)=0,0,B228)+ROW()/100000000)</f>
      </c>
      <c r="I228" s="19">
        <f>IF(A228="","",IF(A228&lt;&gt;'Today'!$C$4,"",COUNTIFS($A$2:$A$301,'Today'!$C$4,$H$2:$H$301,"&lt;"&amp;H228)+1))</f>
      </c>
      <c r="J228" s="19">
        <f>IF(AND(A228&lt;&gt;"",G228="Missed"),COUNTIFS($G$2:$G$301,"Missed",$H$2:$H$301,"&lt;"&amp;H228)+1,"")</f>
      </c>
      <c r="K228" s="19">
        <f>IF(A228="","",TEXT(A228,"ddd"))</f>
      </c>
    </row>
    <row r="229" spans="1:11" x14ac:dyDescent="0.25">
      <c r="A229" s="20"/>
      <c r="B229" s="21"/>
      <c r="C229" s="22"/>
      <c r="D229" s="22"/>
      <c r="E229" s="22"/>
      <c r="F229" s="22"/>
      <c r="G229" s="23"/>
      <c r="H229" s="19">
        <f>IF(A229="","",A229+IF(N(B229)=0,0,B229)+ROW()/100000000)</f>
      </c>
      <c r="I229" s="19">
        <f>IF(A229="","",IF(A229&lt;&gt;'Today'!$C$4,"",COUNTIFS($A$2:$A$301,'Today'!$C$4,$H$2:$H$301,"&lt;"&amp;H229)+1))</f>
      </c>
      <c r="J229" s="19">
        <f>IF(AND(A229&lt;&gt;"",G229="Missed"),COUNTIFS($G$2:$G$301,"Missed",$H$2:$H$301,"&lt;"&amp;H229)+1,"")</f>
      </c>
      <c r="K229" s="19">
        <f>IF(A229="","",TEXT(A229,"ddd"))</f>
      </c>
    </row>
    <row r="230" spans="1:11" x14ac:dyDescent="0.25">
      <c r="A230" s="15"/>
      <c r="B230" s="16"/>
      <c r="C230" s="17"/>
      <c r="D230" s="17"/>
      <c r="E230" s="17"/>
      <c r="F230" s="17"/>
      <c r="G230" s="18"/>
      <c r="H230" s="19">
        <f>IF(A230="","",A230+IF(N(B230)=0,0,B230)+ROW()/100000000)</f>
      </c>
      <c r="I230" s="19">
        <f>IF(A230="","",IF(A230&lt;&gt;'Today'!$C$4,"",COUNTIFS($A$2:$A$301,'Today'!$C$4,$H$2:$H$301,"&lt;"&amp;H230)+1))</f>
      </c>
      <c r="J230" s="19">
        <f>IF(AND(A230&lt;&gt;"",G230="Missed"),COUNTIFS($G$2:$G$301,"Missed",$H$2:$H$301,"&lt;"&amp;H230)+1,"")</f>
      </c>
      <c r="K230" s="19">
        <f>IF(A230="","",TEXT(A230,"ddd"))</f>
      </c>
    </row>
    <row r="231" spans="1:11" x14ac:dyDescent="0.25">
      <c r="A231" s="20"/>
      <c r="B231" s="21"/>
      <c r="C231" s="22"/>
      <c r="D231" s="22"/>
      <c r="E231" s="22"/>
      <c r="F231" s="22"/>
      <c r="G231" s="23"/>
      <c r="H231" s="19">
        <f>IF(A231="","",A231+IF(N(B231)=0,0,B231)+ROW()/100000000)</f>
      </c>
      <c r="I231" s="19">
        <f>IF(A231="","",IF(A231&lt;&gt;'Today'!$C$4,"",COUNTIFS($A$2:$A$301,'Today'!$C$4,$H$2:$H$301,"&lt;"&amp;H231)+1))</f>
      </c>
      <c r="J231" s="19">
        <f>IF(AND(A231&lt;&gt;"",G231="Missed"),COUNTIFS($G$2:$G$301,"Missed",$H$2:$H$301,"&lt;"&amp;H231)+1,"")</f>
      </c>
      <c r="K231" s="19">
        <f>IF(A231="","",TEXT(A231,"ddd"))</f>
      </c>
    </row>
    <row r="232" spans="1:11" x14ac:dyDescent="0.25">
      <c r="A232" s="15"/>
      <c r="B232" s="16"/>
      <c r="C232" s="17"/>
      <c r="D232" s="17"/>
      <c r="E232" s="17"/>
      <c r="F232" s="17"/>
      <c r="G232" s="18"/>
      <c r="H232" s="19">
        <f>IF(A232="","",A232+IF(N(B232)=0,0,B232)+ROW()/100000000)</f>
      </c>
      <c r="I232" s="19">
        <f>IF(A232="","",IF(A232&lt;&gt;'Today'!$C$4,"",COUNTIFS($A$2:$A$301,'Today'!$C$4,$H$2:$H$301,"&lt;"&amp;H232)+1))</f>
      </c>
      <c r="J232" s="19">
        <f>IF(AND(A232&lt;&gt;"",G232="Missed"),COUNTIFS($G$2:$G$301,"Missed",$H$2:$H$301,"&lt;"&amp;H232)+1,"")</f>
      </c>
      <c r="K232" s="19">
        <f>IF(A232="","",TEXT(A232,"ddd"))</f>
      </c>
    </row>
    <row r="233" spans="1:11" x14ac:dyDescent="0.25">
      <c r="A233" s="20"/>
      <c r="B233" s="21"/>
      <c r="C233" s="22"/>
      <c r="D233" s="22"/>
      <c r="E233" s="22"/>
      <c r="F233" s="22"/>
      <c r="G233" s="23"/>
      <c r="H233" s="19">
        <f>IF(A233="","",A233+IF(N(B233)=0,0,B233)+ROW()/100000000)</f>
      </c>
      <c r="I233" s="19">
        <f>IF(A233="","",IF(A233&lt;&gt;'Today'!$C$4,"",COUNTIFS($A$2:$A$301,'Today'!$C$4,$H$2:$H$301,"&lt;"&amp;H233)+1))</f>
      </c>
      <c r="J233" s="19">
        <f>IF(AND(A233&lt;&gt;"",G233="Missed"),COUNTIFS($G$2:$G$301,"Missed",$H$2:$H$301,"&lt;"&amp;H233)+1,"")</f>
      </c>
      <c r="K233" s="19">
        <f>IF(A233="","",TEXT(A233,"ddd"))</f>
      </c>
    </row>
    <row r="234" spans="1:11" x14ac:dyDescent="0.25">
      <c r="A234" s="15"/>
      <c r="B234" s="16"/>
      <c r="C234" s="17"/>
      <c r="D234" s="17"/>
      <c r="E234" s="17"/>
      <c r="F234" s="17"/>
      <c r="G234" s="18"/>
      <c r="H234" s="19">
        <f>IF(A234="","",A234+IF(N(B234)=0,0,B234)+ROW()/100000000)</f>
      </c>
      <c r="I234" s="19">
        <f>IF(A234="","",IF(A234&lt;&gt;'Today'!$C$4,"",COUNTIFS($A$2:$A$301,'Today'!$C$4,$H$2:$H$301,"&lt;"&amp;H234)+1))</f>
      </c>
      <c r="J234" s="19">
        <f>IF(AND(A234&lt;&gt;"",G234="Missed"),COUNTIFS($G$2:$G$301,"Missed",$H$2:$H$301,"&lt;"&amp;H234)+1,"")</f>
      </c>
      <c r="K234" s="19">
        <f>IF(A234="","",TEXT(A234,"ddd"))</f>
      </c>
    </row>
    <row r="235" spans="1:11" x14ac:dyDescent="0.25">
      <c r="A235" s="20"/>
      <c r="B235" s="21"/>
      <c r="C235" s="22"/>
      <c r="D235" s="22"/>
      <c r="E235" s="22"/>
      <c r="F235" s="22"/>
      <c r="G235" s="23"/>
      <c r="H235" s="19">
        <f>IF(A235="","",A235+IF(N(B235)=0,0,B235)+ROW()/100000000)</f>
      </c>
      <c r="I235" s="19">
        <f>IF(A235="","",IF(A235&lt;&gt;'Today'!$C$4,"",COUNTIFS($A$2:$A$301,'Today'!$C$4,$H$2:$H$301,"&lt;"&amp;H235)+1))</f>
      </c>
      <c r="J235" s="19">
        <f>IF(AND(A235&lt;&gt;"",G235="Missed"),COUNTIFS($G$2:$G$301,"Missed",$H$2:$H$301,"&lt;"&amp;H235)+1,"")</f>
      </c>
      <c r="K235" s="19">
        <f>IF(A235="","",TEXT(A235,"ddd"))</f>
      </c>
    </row>
    <row r="236" spans="1:11" x14ac:dyDescent="0.25">
      <c r="A236" s="15"/>
      <c r="B236" s="16"/>
      <c r="C236" s="17"/>
      <c r="D236" s="17"/>
      <c r="E236" s="17"/>
      <c r="F236" s="17"/>
      <c r="G236" s="18"/>
      <c r="H236" s="19">
        <f>IF(A236="","",A236+IF(N(B236)=0,0,B236)+ROW()/100000000)</f>
      </c>
      <c r="I236" s="19">
        <f>IF(A236="","",IF(A236&lt;&gt;'Today'!$C$4,"",COUNTIFS($A$2:$A$301,'Today'!$C$4,$H$2:$H$301,"&lt;"&amp;H236)+1))</f>
      </c>
      <c r="J236" s="19">
        <f>IF(AND(A236&lt;&gt;"",G236="Missed"),COUNTIFS($G$2:$G$301,"Missed",$H$2:$H$301,"&lt;"&amp;H236)+1,"")</f>
      </c>
      <c r="K236" s="19">
        <f>IF(A236="","",TEXT(A236,"ddd"))</f>
      </c>
    </row>
    <row r="237" spans="1:11" x14ac:dyDescent="0.25">
      <c r="A237" s="20"/>
      <c r="B237" s="21"/>
      <c r="C237" s="22"/>
      <c r="D237" s="22"/>
      <c r="E237" s="22"/>
      <c r="F237" s="22"/>
      <c r="G237" s="23"/>
      <c r="H237" s="19">
        <f>IF(A237="","",A237+IF(N(B237)=0,0,B237)+ROW()/100000000)</f>
      </c>
      <c r="I237" s="19">
        <f>IF(A237="","",IF(A237&lt;&gt;'Today'!$C$4,"",COUNTIFS($A$2:$A$301,'Today'!$C$4,$H$2:$H$301,"&lt;"&amp;H237)+1))</f>
      </c>
      <c r="J237" s="19">
        <f>IF(AND(A237&lt;&gt;"",G237="Missed"),COUNTIFS($G$2:$G$301,"Missed",$H$2:$H$301,"&lt;"&amp;H237)+1,"")</f>
      </c>
      <c r="K237" s="19">
        <f>IF(A237="","",TEXT(A237,"ddd"))</f>
      </c>
    </row>
    <row r="238" spans="1:11" x14ac:dyDescent="0.25">
      <c r="A238" s="15"/>
      <c r="B238" s="16"/>
      <c r="C238" s="17"/>
      <c r="D238" s="17"/>
      <c r="E238" s="17"/>
      <c r="F238" s="17"/>
      <c r="G238" s="18"/>
      <c r="H238" s="19">
        <f>IF(A238="","",A238+IF(N(B238)=0,0,B238)+ROW()/100000000)</f>
      </c>
      <c r="I238" s="19">
        <f>IF(A238="","",IF(A238&lt;&gt;'Today'!$C$4,"",COUNTIFS($A$2:$A$301,'Today'!$C$4,$H$2:$H$301,"&lt;"&amp;H238)+1))</f>
      </c>
      <c r="J238" s="19">
        <f>IF(AND(A238&lt;&gt;"",G238="Missed"),COUNTIFS($G$2:$G$301,"Missed",$H$2:$H$301,"&lt;"&amp;H238)+1,"")</f>
      </c>
      <c r="K238" s="19">
        <f>IF(A238="","",TEXT(A238,"ddd"))</f>
      </c>
    </row>
    <row r="239" spans="1:11" x14ac:dyDescent="0.25">
      <c r="A239" s="20"/>
      <c r="B239" s="21"/>
      <c r="C239" s="22"/>
      <c r="D239" s="22"/>
      <c r="E239" s="22"/>
      <c r="F239" s="22"/>
      <c r="G239" s="23"/>
      <c r="H239" s="19">
        <f>IF(A239="","",A239+IF(N(B239)=0,0,B239)+ROW()/100000000)</f>
      </c>
      <c r="I239" s="19">
        <f>IF(A239="","",IF(A239&lt;&gt;'Today'!$C$4,"",COUNTIFS($A$2:$A$301,'Today'!$C$4,$H$2:$H$301,"&lt;"&amp;H239)+1))</f>
      </c>
      <c r="J239" s="19">
        <f>IF(AND(A239&lt;&gt;"",G239="Missed"),COUNTIFS($G$2:$G$301,"Missed",$H$2:$H$301,"&lt;"&amp;H239)+1,"")</f>
      </c>
      <c r="K239" s="19">
        <f>IF(A239="","",TEXT(A239,"ddd"))</f>
      </c>
    </row>
    <row r="240" spans="1:11" x14ac:dyDescent="0.25">
      <c r="A240" s="15"/>
      <c r="B240" s="16"/>
      <c r="C240" s="17"/>
      <c r="D240" s="17"/>
      <c r="E240" s="17"/>
      <c r="F240" s="17"/>
      <c r="G240" s="18"/>
      <c r="H240" s="19">
        <f>IF(A240="","",A240+IF(N(B240)=0,0,B240)+ROW()/100000000)</f>
      </c>
      <c r="I240" s="19">
        <f>IF(A240="","",IF(A240&lt;&gt;'Today'!$C$4,"",COUNTIFS($A$2:$A$301,'Today'!$C$4,$H$2:$H$301,"&lt;"&amp;H240)+1))</f>
      </c>
      <c r="J240" s="19">
        <f>IF(AND(A240&lt;&gt;"",G240="Missed"),COUNTIFS($G$2:$G$301,"Missed",$H$2:$H$301,"&lt;"&amp;H240)+1,"")</f>
      </c>
      <c r="K240" s="19">
        <f>IF(A240="","",TEXT(A240,"ddd"))</f>
      </c>
    </row>
    <row r="241" spans="1:11" x14ac:dyDescent="0.25">
      <c r="A241" s="20"/>
      <c r="B241" s="21"/>
      <c r="C241" s="22"/>
      <c r="D241" s="22"/>
      <c r="E241" s="22"/>
      <c r="F241" s="22"/>
      <c r="G241" s="23"/>
      <c r="H241" s="19">
        <f>IF(A241="","",A241+IF(N(B241)=0,0,B241)+ROW()/100000000)</f>
      </c>
      <c r="I241" s="19">
        <f>IF(A241="","",IF(A241&lt;&gt;'Today'!$C$4,"",COUNTIFS($A$2:$A$301,'Today'!$C$4,$H$2:$H$301,"&lt;"&amp;H241)+1))</f>
      </c>
      <c r="J241" s="19">
        <f>IF(AND(A241&lt;&gt;"",G241="Missed"),COUNTIFS($G$2:$G$301,"Missed",$H$2:$H$301,"&lt;"&amp;H241)+1,"")</f>
      </c>
      <c r="K241" s="19">
        <f>IF(A241="","",TEXT(A241,"ddd"))</f>
      </c>
    </row>
    <row r="242" spans="1:11" x14ac:dyDescent="0.25">
      <c r="A242" s="15"/>
      <c r="B242" s="16"/>
      <c r="C242" s="17"/>
      <c r="D242" s="17"/>
      <c r="E242" s="17"/>
      <c r="F242" s="17"/>
      <c r="G242" s="18"/>
      <c r="H242" s="19">
        <f>IF(A242="","",A242+IF(N(B242)=0,0,B242)+ROW()/100000000)</f>
      </c>
      <c r="I242" s="19">
        <f>IF(A242="","",IF(A242&lt;&gt;'Today'!$C$4,"",COUNTIFS($A$2:$A$301,'Today'!$C$4,$H$2:$H$301,"&lt;"&amp;H242)+1))</f>
      </c>
      <c r="J242" s="19">
        <f>IF(AND(A242&lt;&gt;"",G242="Missed"),COUNTIFS($G$2:$G$301,"Missed",$H$2:$H$301,"&lt;"&amp;H242)+1,"")</f>
      </c>
      <c r="K242" s="19">
        <f>IF(A242="","",TEXT(A242,"ddd"))</f>
      </c>
    </row>
    <row r="243" spans="1:11" x14ac:dyDescent="0.25">
      <c r="A243" s="20"/>
      <c r="B243" s="21"/>
      <c r="C243" s="22"/>
      <c r="D243" s="22"/>
      <c r="E243" s="22"/>
      <c r="F243" s="22"/>
      <c r="G243" s="23"/>
      <c r="H243" s="19">
        <f>IF(A243="","",A243+IF(N(B243)=0,0,B243)+ROW()/100000000)</f>
      </c>
      <c r="I243" s="19">
        <f>IF(A243="","",IF(A243&lt;&gt;'Today'!$C$4,"",COUNTIFS($A$2:$A$301,'Today'!$C$4,$H$2:$H$301,"&lt;"&amp;H243)+1))</f>
      </c>
      <c r="J243" s="19">
        <f>IF(AND(A243&lt;&gt;"",G243="Missed"),COUNTIFS($G$2:$G$301,"Missed",$H$2:$H$301,"&lt;"&amp;H243)+1,"")</f>
      </c>
      <c r="K243" s="19">
        <f>IF(A243="","",TEXT(A243,"ddd"))</f>
      </c>
    </row>
    <row r="244" spans="1:11" x14ac:dyDescent="0.25">
      <c r="A244" s="15"/>
      <c r="B244" s="16"/>
      <c r="C244" s="17"/>
      <c r="D244" s="17"/>
      <c r="E244" s="17"/>
      <c r="F244" s="17"/>
      <c r="G244" s="18"/>
      <c r="H244" s="19">
        <f>IF(A244="","",A244+IF(N(B244)=0,0,B244)+ROW()/100000000)</f>
      </c>
      <c r="I244" s="19">
        <f>IF(A244="","",IF(A244&lt;&gt;'Today'!$C$4,"",COUNTIFS($A$2:$A$301,'Today'!$C$4,$H$2:$H$301,"&lt;"&amp;H244)+1))</f>
      </c>
      <c r="J244" s="19">
        <f>IF(AND(A244&lt;&gt;"",G244="Missed"),COUNTIFS($G$2:$G$301,"Missed",$H$2:$H$301,"&lt;"&amp;H244)+1,"")</f>
      </c>
      <c r="K244" s="19">
        <f>IF(A244="","",TEXT(A244,"ddd"))</f>
      </c>
    </row>
    <row r="245" spans="1:11" x14ac:dyDescent="0.25">
      <c r="A245" s="20"/>
      <c r="B245" s="21"/>
      <c r="C245" s="22"/>
      <c r="D245" s="22"/>
      <c r="E245" s="22"/>
      <c r="F245" s="22"/>
      <c r="G245" s="23"/>
      <c r="H245" s="19">
        <f>IF(A245="","",A245+IF(N(B245)=0,0,B245)+ROW()/100000000)</f>
      </c>
      <c r="I245" s="19">
        <f>IF(A245="","",IF(A245&lt;&gt;'Today'!$C$4,"",COUNTIFS($A$2:$A$301,'Today'!$C$4,$H$2:$H$301,"&lt;"&amp;H245)+1))</f>
      </c>
      <c r="J245" s="19">
        <f>IF(AND(A245&lt;&gt;"",G245="Missed"),COUNTIFS($G$2:$G$301,"Missed",$H$2:$H$301,"&lt;"&amp;H245)+1,"")</f>
      </c>
      <c r="K245" s="19">
        <f>IF(A245="","",TEXT(A245,"ddd"))</f>
      </c>
    </row>
    <row r="246" spans="1:11" x14ac:dyDescent="0.25">
      <c r="A246" s="15"/>
      <c r="B246" s="16"/>
      <c r="C246" s="17"/>
      <c r="D246" s="17"/>
      <c r="E246" s="17"/>
      <c r="F246" s="17"/>
      <c r="G246" s="18"/>
      <c r="H246" s="19">
        <f>IF(A246="","",A246+IF(N(B246)=0,0,B246)+ROW()/100000000)</f>
      </c>
      <c r="I246" s="19">
        <f>IF(A246="","",IF(A246&lt;&gt;'Today'!$C$4,"",COUNTIFS($A$2:$A$301,'Today'!$C$4,$H$2:$H$301,"&lt;"&amp;H246)+1))</f>
      </c>
      <c r="J246" s="19">
        <f>IF(AND(A246&lt;&gt;"",G246="Missed"),COUNTIFS($G$2:$G$301,"Missed",$H$2:$H$301,"&lt;"&amp;H246)+1,"")</f>
      </c>
      <c r="K246" s="19">
        <f>IF(A246="","",TEXT(A246,"ddd"))</f>
      </c>
    </row>
    <row r="247" spans="1:11" x14ac:dyDescent="0.25">
      <c r="A247" s="20"/>
      <c r="B247" s="21"/>
      <c r="C247" s="22"/>
      <c r="D247" s="22"/>
      <c r="E247" s="22"/>
      <c r="F247" s="22"/>
      <c r="G247" s="23"/>
      <c r="H247" s="19">
        <f>IF(A247="","",A247+IF(N(B247)=0,0,B247)+ROW()/100000000)</f>
      </c>
      <c r="I247" s="19">
        <f>IF(A247="","",IF(A247&lt;&gt;'Today'!$C$4,"",COUNTIFS($A$2:$A$301,'Today'!$C$4,$H$2:$H$301,"&lt;"&amp;H247)+1))</f>
      </c>
      <c r="J247" s="19">
        <f>IF(AND(A247&lt;&gt;"",G247="Missed"),COUNTIFS($G$2:$G$301,"Missed",$H$2:$H$301,"&lt;"&amp;H247)+1,"")</f>
      </c>
      <c r="K247" s="19">
        <f>IF(A247="","",TEXT(A247,"ddd"))</f>
      </c>
    </row>
    <row r="248" spans="1:11" x14ac:dyDescent="0.25">
      <c r="A248" s="15"/>
      <c r="B248" s="16"/>
      <c r="C248" s="17"/>
      <c r="D248" s="17"/>
      <c r="E248" s="17"/>
      <c r="F248" s="17"/>
      <c r="G248" s="18"/>
      <c r="H248" s="19">
        <f>IF(A248="","",A248+IF(N(B248)=0,0,B248)+ROW()/100000000)</f>
      </c>
      <c r="I248" s="19">
        <f>IF(A248="","",IF(A248&lt;&gt;'Today'!$C$4,"",COUNTIFS($A$2:$A$301,'Today'!$C$4,$H$2:$H$301,"&lt;"&amp;H248)+1))</f>
      </c>
      <c r="J248" s="19">
        <f>IF(AND(A248&lt;&gt;"",G248="Missed"),COUNTIFS($G$2:$G$301,"Missed",$H$2:$H$301,"&lt;"&amp;H248)+1,"")</f>
      </c>
      <c r="K248" s="19">
        <f>IF(A248="","",TEXT(A248,"ddd"))</f>
      </c>
    </row>
    <row r="249" spans="1:11" x14ac:dyDescent="0.25">
      <c r="A249" s="20"/>
      <c r="B249" s="21"/>
      <c r="C249" s="22"/>
      <c r="D249" s="22"/>
      <c r="E249" s="22"/>
      <c r="F249" s="22"/>
      <c r="G249" s="23"/>
      <c r="H249" s="19">
        <f>IF(A249="","",A249+IF(N(B249)=0,0,B249)+ROW()/100000000)</f>
      </c>
      <c r="I249" s="19">
        <f>IF(A249="","",IF(A249&lt;&gt;'Today'!$C$4,"",COUNTIFS($A$2:$A$301,'Today'!$C$4,$H$2:$H$301,"&lt;"&amp;H249)+1))</f>
      </c>
      <c r="J249" s="19">
        <f>IF(AND(A249&lt;&gt;"",G249="Missed"),COUNTIFS($G$2:$G$301,"Missed",$H$2:$H$301,"&lt;"&amp;H249)+1,"")</f>
      </c>
      <c r="K249" s="19">
        <f>IF(A249="","",TEXT(A249,"ddd"))</f>
      </c>
    </row>
    <row r="250" spans="1:11" x14ac:dyDescent="0.25">
      <c r="A250" s="15"/>
      <c r="B250" s="16"/>
      <c r="C250" s="17"/>
      <c r="D250" s="17"/>
      <c r="E250" s="17"/>
      <c r="F250" s="17"/>
      <c r="G250" s="18"/>
      <c r="H250" s="19">
        <f>IF(A250="","",A250+IF(N(B250)=0,0,B250)+ROW()/100000000)</f>
      </c>
      <c r="I250" s="19">
        <f>IF(A250="","",IF(A250&lt;&gt;'Today'!$C$4,"",COUNTIFS($A$2:$A$301,'Today'!$C$4,$H$2:$H$301,"&lt;"&amp;H250)+1))</f>
      </c>
      <c r="J250" s="19">
        <f>IF(AND(A250&lt;&gt;"",G250="Missed"),COUNTIFS($G$2:$G$301,"Missed",$H$2:$H$301,"&lt;"&amp;H250)+1,"")</f>
      </c>
      <c r="K250" s="19">
        <f>IF(A250="","",TEXT(A250,"ddd"))</f>
      </c>
    </row>
    <row r="251" spans="1:11" x14ac:dyDescent="0.25">
      <c r="A251" s="20"/>
      <c r="B251" s="21"/>
      <c r="C251" s="22"/>
      <c r="D251" s="22"/>
      <c r="E251" s="22"/>
      <c r="F251" s="22"/>
      <c r="G251" s="23"/>
      <c r="H251" s="19">
        <f>IF(A251="","",A251+IF(N(B251)=0,0,B251)+ROW()/100000000)</f>
      </c>
      <c r="I251" s="19">
        <f>IF(A251="","",IF(A251&lt;&gt;'Today'!$C$4,"",COUNTIFS($A$2:$A$301,'Today'!$C$4,$H$2:$H$301,"&lt;"&amp;H251)+1))</f>
      </c>
      <c r="J251" s="19">
        <f>IF(AND(A251&lt;&gt;"",G251="Missed"),COUNTIFS($G$2:$G$301,"Missed",$H$2:$H$301,"&lt;"&amp;H251)+1,"")</f>
      </c>
      <c r="K251" s="19">
        <f>IF(A251="","",TEXT(A251,"ddd"))</f>
      </c>
    </row>
    <row r="252" spans="1:11" x14ac:dyDescent="0.25">
      <c r="A252" s="15"/>
      <c r="B252" s="16"/>
      <c r="C252" s="17"/>
      <c r="D252" s="17"/>
      <c r="E252" s="17"/>
      <c r="F252" s="17"/>
      <c r="G252" s="18"/>
      <c r="H252" s="19">
        <f>IF(A252="","",A252+IF(N(B252)=0,0,B252)+ROW()/100000000)</f>
      </c>
      <c r="I252" s="19">
        <f>IF(A252="","",IF(A252&lt;&gt;'Today'!$C$4,"",COUNTIFS($A$2:$A$301,'Today'!$C$4,$H$2:$H$301,"&lt;"&amp;H252)+1))</f>
      </c>
      <c r="J252" s="19">
        <f>IF(AND(A252&lt;&gt;"",G252="Missed"),COUNTIFS($G$2:$G$301,"Missed",$H$2:$H$301,"&lt;"&amp;H252)+1,"")</f>
      </c>
      <c r="K252" s="19">
        <f>IF(A252="","",TEXT(A252,"ddd"))</f>
      </c>
    </row>
    <row r="253" spans="1:11" x14ac:dyDescent="0.25">
      <c r="A253" s="20"/>
      <c r="B253" s="21"/>
      <c r="C253" s="22"/>
      <c r="D253" s="22"/>
      <c r="E253" s="22"/>
      <c r="F253" s="22"/>
      <c r="G253" s="23"/>
      <c r="H253" s="19">
        <f>IF(A253="","",A253+IF(N(B253)=0,0,B253)+ROW()/100000000)</f>
      </c>
      <c r="I253" s="19">
        <f>IF(A253="","",IF(A253&lt;&gt;'Today'!$C$4,"",COUNTIFS($A$2:$A$301,'Today'!$C$4,$H$2:$H$301,"&lt;"&amp;H253)+1))</f>
      </c>
      <c r="J253" s="19">
        <f>IF(AND(A253&lt;&gt;"",G253="Missed"),COUNTIFS($G$2:$G$301,"Missed",$H$2:$H$301,"&lt;"&amp;H253)+1,"")</f>
      </c>
      <c r="K253" s="19">
        <f>IF(A253="","",TEXT(A253,"ddd"))</f>
      </c>
    </row>
    <row r="254" spans="1:11" x14ac:dyDescent="0.25">
      <c r="A254" s="15"/>
      <c r="B254" s="16"/>
      <c r="C254" s="17"/>
      <c r="D254" s="17"/>
      <c r="E254" s="17"/>
      <c r="F254" s="17"/>
      <c r="G254" s="18"/>
      <c r="H254" s="19">
        <f>IF(A254="","",A254+IF(N(B254)=0,0,B254)+ROW()/100000000)</f>
      </c>
      <c r="I254" s="19">
        <f>IF(A254="","",IF(A254&lt;&gt;'Today'!$C$4,"",COUNTIFS($A$2:$A$301,'Today'!$C$4,$H$2:$H$301,"&lt;"&amp;H254)+1))</f>
      </c>
      <c r="J254" s="19">
        <f>IF(AND(A254&lt;&gt;"",G254="Missed"),COUNTIFS($G$2:$G$301,"Missed",$H$2:$H$301,"&lt;"&amp;H254)+1,"")</f>
      </c>
      <c r="K254" s="19">
        <f>IF(A254="","",TEXT(A254,"ddd"))</f>
      </c>
    </row>
    <row r="255" spans="1:11" x14ac:dyDescent="0.25">
      <c r="A255" s="20"/>
      <c r="B255" s="21"/>
      <c r="C255" s="22"/>
      <c r="D255" s="22"/>
      <c r="E255" s="22"/>
      <c r="F255" s="22"/>
      <c r="G255" s="23"/>
      <c r="H255" s="19">
        <f>IF(A255="","",A255+IF(N(B255)=0,0,B255)+ROW()/100000000)</f>
      </c>
      <c r="I255" s="19">
        <f>IF(A255="","",IF(A255&lt;&gt;'Today'!$C$4,"",COUNTIFS($A$2:$A$301,'Today'!$C$4,$H$2:$H$301,"&lt;"&amp;H255)+1))</f>
      </c>
      <c r="J255" s="19">
        <f>IF(AND(A255&lt;&gt;"",G255="Missed"),COUNTIFS($G$2:$G$301,"Missed",$H$2:$H$301,"&lt;"&amp;H255)+1,"")</f>
      </c>
      <c r="K255" s="19">
        <f>IF(A255="","",TEXT(A255,"ddd"))</f>
      </c>
    </row>
    <row r="256" spans="1:11" x14ac:dyDescent="0.25">
      <c r="A256" s="15"/>
      <c r="B256" s="16"/>
      <c r="C256" s="17"/>
      <c r="D256" s="17"/>
      <c r="E256" s="17"/>
      <c r="F256" s="17"/>
      <c r="G256" s="18"/>
      <c r="H256" s="19">
        <f>IF(A256="","",A256+IF(N(B256)=0,0,B256)+ROW()/100000000)</f>
      </c>
      <c r="I256" s="19">
        <f>IF(A256="","",IF(A256&lt;&gt;'Today'!$C$4,"",COUNTIFS($A$2:$A$301,'Today'!$C$4,$H$2:$H$301,"&lt;"&amp;H256)+1))</f>
      </c>
      <c r="J256" s="19">
        <f>IF(AND(A256&lt;&gt;"",G256="Missed"),COUNTIFS($G$2:$G$301,"Missed",$H$2:$H$301,"&lt;"&amp;H256)+1,"")</f>
      </c>
      <c r="K256" s="19">
        <f>IF(A256="","",TEXT(A256,"ddd"))</f>
      </c>
    </row>
    <row r="257" spans="1:11" x14ac:dyDescent="0.25">
      <c r="A257" s="20"/>
      <c r="B257" s="21"/>
      <c r="C257" s="22"/>
      <c r="D257" s="22"/>
      <c r="E257" s="22"/>
      <c r="F257" s="22"/>
      <c r="G257" s="23"/>
      <c r="H257" s="19">
        <f>IF(A257="","",A257+IF(N(B257)=0,0,B257)+ROW()/100000000)</f>
      </c>
      <c r="I257" s="19">
        <f>IF(A257="","",IF(A257&lt;&gt;'Today'!$C$4,"",COUNTIFS($A$2:$A$301,'Today'!$C$4,$H$2:$H$301,"&lt;"&amp;H257)+1))</f>
      </c>
      <c r="J257" s="19">
        <f>IF(AND(A257&lt;&gt;"",G257="Missed"),COUNTIFS($G$2:$G$301,"Missed",$H$2:$H$301,"&lt;"&amp;H257)+1,"")</f>
      </c>
      <c r="K257" s="19">
        <f>IF(A257="","",TEXT(A257,"ddd"))</f>
      </c>
    </row>
    <row r="258" spans="1:11" x14ac:dyDescent="0.25">
      <c r="A258" s="15"/>
      <c r="B258" s="16"/>
      <c r="C258" s="17"/>
      <c r="D258" s="17"/>
      <c r="E258" s="17"/>
      <c r="F258" s="17"/>
      <c r="G258" s="18"/>
      <c r="H258" s="19">
        <f>IF(A258="","",A258+IF(N(B258)=0,0,B258)+ROW()/100000000)</f>
      </c>
      <c r="I258" s="19">
        <f>IF(A258="","",IF(A258&lt;&gt;'Today'!$C$4,"",COUNTIFS($A$2:$A$301,'Today'!$C$4,$H$2:$H$301,"&lt;"&amp;H258)+1))</f>
      </c>
      <c r="J258" s="19">
        <f>IF(AND(A258&lt;&gt;"",G258="Missed"),COUNTIFS($G$2:$G$301,"Missed",$H$2:$H$301,"&lt;"&amp;H258)+1,"")</f>
      </c>
      <c r="K258" s="19">
        <f>IF(A258="","",TEXT(A258,"ddd"))</f>
      </c>
    </row>
    <row r="259" spans="1:11" x14ac:dyDescent="0.25">
      <c r="A259" s="20"/>
      <c r="B259" s="21"/>
      <c r="C259" s="22"/>
      <c r="D259" s="22"/>
      <c r="E259" s="22"/>
      <c r="F259" s="22"/>
      <c r="G259" s="23"/>
      <c r="H259" s="19">
        <f>IF(A259="","",A259+IF(N(B259)=0,0,B259)+ROW()/100000000)</f>
      </c>
      <c r="I259" s="19">
        <f>IF(A259="","",IF(A259&lt;&gt;'Today'!$C$4,"",COUNTIFS($A$2:$A$301,'Today'!$C$4,$H$2:$H$301,"&lt;"&amp;H259)+1))</f>
      </c>
      <c r="J259" s="19">
        <f>IF(AND(A259&lt;&gt;"",G259="Missed"),COUNTIFS($G$2:$G$301,"Missed",$H$2:$H$301,"&lt;"&amp;H259)+1,"")</f>
      </c>
      <c r="K259" s="19">
        <f>IF(A259="","",TEXT(A259,"ddd"))</f>
      </c>
    </row>
    <row r="260" spans="1:11" x14ac:dyDescent="0.25">
      <c r="A260" s="15"/>
      <c r="B260" s="16"/>
      <c r="C260" s="17"/>
      <c r="D260" s="17"/>
      <c r="E260" s="17"/>
      <c r="F260" s="17"/>
      <c r="G260" s="18"/>
      <c r="H260" s="19">
        <f>IF(A260="","",A260+IF(N(B260)=0,0,B260)+ROW()/100000000)</f>
      </c>
      <c r="I260" s="19">
        <f>IF(A260="","",IF(A260&lt;&gt;'Today'!$C$4,"",COUNTIFS($A$2:$A$301,'Today'!$C$4,$H$2:$H$301,"&lt;"&amp;H260)+1))</f>
      </c>
      <c r="J260" s="19">
        <f>IF(AND(A260&lt;&gt;"",G260="Missed"),COUNTIFS($G$2:$G$301,"Missed",$H$2:$H$301,"&lt;"&amp;H260)+1,"")</f>
      </c>
      <c r="K260" s="19">
        <f>IF(A260="","",TEXT(A260,"ddd"))</f>
      </c>
    </row>
    <row r="261" spans="1:11" x14ac:dyDescent="0.25">
      <c r="A261" s="20"/>
      <c r="B261" s="21"/>
      <c r="C261" s="22"/>
      <c r="D261" s="22"/>
      <c r="E261" s="22"/>
      <c r="F261" s="22"/>
      <c r="G261" s="23"/>
      <c r="H261" s="19">
        <f>IF(A261="","",A261+IF(N(B261)=0,0,B261)+ROW()/100000000)</f>
      </c>
      <c r="I261" s="19">
        <f>IF(A261="","",IF(A261&lt;&gt;'Today'!$C$4,"",COUNTIFS($A$2:$A$301,'Today'!$C$4,$H$2:$H$301,"&lt;"&amp;H261)+1))</f>
      </c>
      <c r="J261" s="19">
        <f>IF(AND(A261&lt;&gt;"",G261="Missed"),COUNTIFS($G$2:$G$301,"Missed",$H$2:$H$301,"&lt;"&amp;H261)+1,"")</f>
      </c>
      <c r="K261" s="19">
        <f>IF(A261="","",TEXT(A261,"ddd"))</f>
      </c>
    </row>
    <row r="262" spans="1:11" x14ac:dyDescent="0.25">
      <c r="A262" s="15"/>
      <c r="B262" s="16"/>
      <c r="C262" s="17"/>
      <c r="D262" s="17"/>
      <c r="E262" s="17"/>
      <c r="F262" s="17"/>
      <c r="G262" s="18"/>
      <c r="H262" s="19">
        <f>IF(A262="","",A262+IF(N(B262)=0,0,B262)+ROW()/100000000)</f>
      </c>
      <c r="I262" s="19">
        <f>IF(A262="","",IF(A262&lt;&gt;'Today'!$C$4,"",COUNTIFS($A$2:$A$301,'Today'!$C$4,$H$2:$H$301,"&lt;"&amp;H262)+1))</f>
      </c>
      <c r="J262" s="19">
        <f>IF(AND(A262&lt;&gt;"",G262="Missed"),COUNTIFS($G$2:$G$301,"Missed",$H$2:$H$301,"&lt;"&amp;H262)+1,"")</f>
      </c>
      <c r="K262" s="19">
        <f>IF(A262="","",TEXT(A262,"ddd"))</f>
      </c>
    </row>
    <row r="263" spans="1:11" x14ac:dyDescent="0.25">
      <c r="A263" s="20"/>
      <c r="B263" s="21"/>
      <c r="C263" s="22"/>
      <c r="D263" s="22"/>
      <c r="E263" s="22"/>
      <c r="F263" s="22"/>
      <c r="G263" s="23"/>
      <c r="H263" s="19">
        <f>IF(A263="","",A263+IF(N(B263)=0,0,B263)+ROW()/100000000)</f>
      </c>
      <c r="I263" s="19">
        <f>IF(A263="","",IF(A263&lt;&gt;'Today'!$C$4,"",COUNTIFS($A$2:$A$301,'Today'!$C$4,$H$2:$H$301,"&lt;"&amp;H263)+1))</f>
      </c>
      <c r="J263" s="19">
        <f>IF(AND(A263&lt;&gt;"",G263="Missed"),COUNTIFS($G$2:$G$301,"Missed",$H$2:$H$301,"&lt;"&amp;H263)+1,"")</f>
      </c>
      <c r="K263" s="19">
        <f>IF(A263="","",TEXT(A263,"ddd"))</f>
      </c>
    </row>
    <row r="264" spans="1:11" x14ac:dyDescent="0.25">
      <c r="A264" s="15"/>
      <c r="B264" s="16"/>
      <c r="C264" s="17"/>
      <c r="D264" s="17"/>
      <c r="E264" s="17"/>
      <c r="F264" s="17"/>
      <c r="G264" s="18"/>
      <c r="H264" s="19">
        <f>IF(A264="","",A264+IF(N(B264)=0,0,B264)+ROW()/100000000)</f>
      </c>
      <c r="I264" s="19">
        <f>IF(A264="","",IF(A264&lt;&gt;'Today'!$C$4,"",COUNTIFS($A$2:$A$301,'Today'!$C$4,$H$2:$H$301,"&lt;"&amp;H264)+1))</f>
      </c>
      <c r="J264" s="19">
        <f>IF(AND(A264&lt;&gt;"",G264="Missed"),COUNTIFS($G$2:$G$301,"Missed",$H$2:$H$301,"&lt;"&amp;H264)+1,"")</f>
      </c>
      <c r="K264" s="19">
        <f>IF(A264="","",TEXT(A264,"ddd"))</f>
      </c>
    </row>
    <row r="265" spans="1:11" x14ac:dyDescent="0.25">
      <c r="A265" s="20"/>
      <c r="B265" s="21"/>
      <c r="C265" s="22"/>
      <c r="D265" s="22"/>
      <c r="E265" s="22"/>
      <c r="F265" s="22"/>
      <c r="G265" s="23"/>
      <c r="H265" s="19">
        <f>IF(A265="","",A265+IF(N(B265)=0,0,B265)+ROW()/100000000)</f>
      </c>
      <c r="I265" s="19">
        <f>IF(A265="","",IF(A265&lt;&gt;'Today'!$C$4,"",COUNTIFS($A$2:$A$301,'Today'!$C$4,$H$2:$H$301,"&lt;"&amp;H265)+1))</f>
      </c>
      <c r="J265" s="19">
        <f>IF(AND(A265&lt;&gt;"",G265="Missed"),COUNTIFS($G$2:$G$301,"Missed",$H$2:$H$301,"&lt;"&amp;H265)+1,"")</f>
      </c>
      <c r="K265" s="19">
        <f>IF(A265="","",TEXT(A265,"ddd"))</f>
      </c>
    </row>
    <row r="266" spans="1:11" x14ac:dyDescent="0.25">
      <c r="A266" s="15"/>
      <c r="B266" s="16"/>
      <c r="C266" s="17"/>
      <c r="D266" s="17"/>
      <c r="E266" s="17"/>
      <c r="F266" s="17"/>
      <c r="G266" s="18"/>
      <c r="H266" s="19">
        <f>IF(A266="","",A266+IF(N(B266)=0,0,B266)+ROW()/100000000)</f>
      </c>
      <c r="I266" s="19">
        <f>IF(A266="","",IF(A266&lt;&gt;'Today'!$C$4,"",COUNTIFS($A$2:$A$301,'Today'!$C$4,$H$2:$H$301,"&lt;"&amp;H266)+1))</f>
      </c>
      <c r="J266" s="19">
        <f>IF(AND(A266&lt;&gt;"",G266="Missed"),COUNTIFS($G$2:$G$301,"Missed",$H$2:$H$301,"&lt;"&amp;H266)+1,"")</f>
      </c>
      <c r="K266" s="19">
        <f>IF(A266="","",TEXT(A266,"ddd"))</f>
      </c>
    </row>
    <row r="267" spans="1:11" x14ac:dyDescent="0.25">
      <c r="A267" s="20"/>
      <c r="B267" s="21"/>
      <c r="C267" s="22"/>
      <c r="D267" s="22"/>
      <c r="E267" s="22"/>
      <c r="F267" s="22"/>
      <c r="G267" s="23"/>
      <c r="H267" s="19">
        <f>IF(A267="","",A267+IF(N(B267)=0,0,B267)+ROW()/100000000)</f>
      </c>
      <c r="I267" s="19">
        <f>IF(A267="","",IF(A267&lt;&gt;'Today'!$C$4,"",COUNTIFS($A$2:$A$301,'Today'!$C$4,$H$2:$H$301,"&lt;"&amp;H267)+1))</f>
      </c>
      <c r="J267" s="19">
        <f>IF(AND(A267&lt;&gt;"",G267="Missed"),COUNTIFS($G$2:$G$301,"Missed",$H$2:$H$301,"&lt;"&amp;H267)+1,"")</f>
      </c>
      <c r="K267" s="19">
        <f>IF(A267="","",TEXT(A267,"ddd"))</f>
      </c>
    </row>
    <row r="268" spans="1:11" x14ac:dyDescent="0.25">
      <c r="A268" s="15"/>
      <c r="B268" s="16"/>
      <c r="C268" s="17"/>
      <c r="D268" s="17"/>
      <c r="E268" s="17"/>
      <c r="F268" s="17"/>
      <c r="G268" s="18"/>
      <c r="H268" s="19">
        <f>IF(A268="","",A268+IF(N(B268)=0,0,B268)+ROW()/100000000)</f>
      </c>
      <c r="I268" s="19">
        <f>IF(A268="","",IF(A268&lt;&gt;'Today'!$C$4,"",COUNTIFS($A$2:$A$301,'Today'!$C$4,$H$2:$H$301,"&lt;"&amp;H268)+1))</f>
      </c>
      <c r="J268" s="19">
        <f>IF(AND(A268&lt;&gt;"",G268="Missed"),COUNTIFS($G$2:$G$301,"Missed",$H$2:$H$301,"&lt;"&amp;H268)+1,"")</f>
      </c>
      <c r="K268" s="19">
        <f>IF(A268="","",TEXT(A268,"ddd"))</f>
      </c>
    </row>
    <row r="269" spans="1:11" x14ac:dyDescent="0.25">
      <c r="A269" s="20"/>
      <c r="B269" s="21"/>
      <c r="C269" s="22"/>
      <c r="D269" s="22"/>
      <c r="E269" s="22"/>
      <c r="F269" s="22"/>
      <c r="G269" s="23"/>
      <c r="H269" s="19">
        <f>IF(A269="","",A269+IF(N(B269)=0,0,B269)+ROW()/100000000)</f>
      </c>
      <c r="I269" s="19">
        <f>IF(A269="","",IF(A269&lt;&gt;'Today'!$C$4,"",COUNTIFS($A$2:$A$301,'Today'!$C$4,$H$2:$H$301,"&lt;"&amp;H269)+1))</f>
      </c>
      <c r="J269" s="19">
        <f>IF(AND(A269&lt;&gt;"",G269="Missed"),COUNTIFS($G$2:$G$301,"Missed",$H$2:$H$301,"&lt;"&amp;H269)+1,"")</f>
      </c>
      <c r="K269" s="19">
        <f>IF(A269="","",TEXT(A269,"ddd"))</f>
      </c>
    </row>
    <row r="270" spans="1:11" x14ac:dyDescent="0.25">
      <c r="A270" s="15"/>
      <c r="B270" s="16"/>
      <c r="C270" s="17"/>
      <c r="D270" s="17"/>
      <c r="E270" s="17"/>
      <c r="F270" s="17"/>
      <c r="G270" s="18"/>
      <c r="H270" s="19">
        <f>IF(A270="","",A270+IF(N(B270)=0,0,B270)+ROW()/100000000)</f>
      </c>
      <c r="I270" s="19">
        <f>IF(A270="","",IF(A270&lt;&gt;'Today'!$C$4,"",COUNTIFS($A$2:$A$301,'Today'!$C$4,$H$2:$H$301,"&lt;"&amp;H270)+1))</f>
      </c>
      <c r="J270" s="19">
        <f>IF(AND(A270&lt;&gt;"",G270="Missed"),COUNTIFS($G$2:$G$301,"Missed",$H$2:$H$301,"&lt;"&amp;H270)+1,"")</f>
      </c>
      <c r="K270" s="19">
        <f>IF(A270="","",TEXT(A270,"ddd"))</f>
      </c>
    </row>
    <row r="271" spans="1:11" x14ac:dyDescent="0.25">
      <c r="A271" s="20"/>
      <c r="B271" s="21"/>
      <c r="C271" s="22"/>
      <c r="D271" s="22"/>
      <c r="E271" s="22"/>
      <c r="F271" s="22"/>
      <c r="G271" s="23"/>
      <c r="H271" s="19">
        <f>IF(A271="","",A271+IF(N(B271)=0,0,B271)+ROW()/100000000)</f>
      </c>
      <c r="I271" s="19">
        <f>IF(A271="","",IF(A271&lt;&gt;'Today'!$C$4,"",COUNTIFS($A$2:$A$301,'Today'!$C$4,$H$2:$H$301,"&lt;"&amp;H271)+1))</f>
      </c>
      <c r="J271" s="19">
        <f>IF(AND(A271&lt;&gt;"",G271="Missed"),COUNTIFS($G$2:$G$301,"Missed",$H$2:$H$301,"&lt;"&amp;H271)+1,"")</f>
      </c>
      <c r="K271" s="19">
        <f>IF(A271="","",TEXT(A271,"ddd"))</f>
      </c>
    </row>
    <row r="272" spans="1:11" x14ac:dyDescent="0.25">
      <c r="A272" s="15"/>
      <c r="B272" s="16"/>
      <c r="C272" s="17"/>
      <c r="D272" s="17"/>
      <c r="E272" s="17"/>
      <c r="F272" s="17"/>
      <c r="G272" s="18"/>
      <c r="H272" s="19">
        <f>IF(A272="","",A272+IF(N(B272)=0,0,B272)+ROW()/100000000)</f>
      </c>
      <c r="I272" s="19">
        <f>IF(A272="","",IF(A272&lt;&gt;'Today'!$C$4,"",COUNTIFS($A$2:$A$301,'Today'!$C$4,$H$2:$H$301,"&lt;"&amp;H272)+1))</f>
      </c>
      <c r="J272" s="19">
        <f>IF(AND(A272&lt;&gt;"",G272="Missed"),COUNTIFS($G$2:$G$301,"Missed",$H$2:$H$301,"&lt;"&amp;H272)+1,"")</f>
      </c>
      <c r="K272" s="19">
        <f>IF(A272="","",TEXT(A272,"ddd"))</f>
      </c>
    </row>
    <row r="273" spans="1:11" x14ac:dyDescent="0.25">
      <c r="A273" s="20"/>
      <c r="B273" s="21"/>
      <c r="C273" s="22"/>
      <c r="D273" s="22"/>
      <c r="E273" s="22"/>
      <c r="F273" s="22"/>
      <c r="G273" s="23"/>
      <c r="H273" s="19">
        <f>IF(A273="","",A273+IF(N(B273)=0,0,B273)+ROW()/100000000)</f>
      </c>
      <c r="I273" s="19">
        <f>IF(A273="","",IF(A273&lt;&gt;'Today'!$C$4,"",COUNTIFS($A$2:$A$301,'Today'!$C$4,$H$2:$H$301,"&lt;"&amp;H273)+1))</f>
      </c>
      <c r="J273" s="19">
        <f>IF(AND(A273&lt;&gt;"",G273="Missed"),COUNTIFS($G$2:$G$301,"Missed",$H$2:$H$301,"&lt;"&amp;H273)+1,"")</f>
      </c>
      <c r="K273" s="19">
        <f>IF(A273="","",TEXT(A273,"ddd"))</f>
      </c>
    </row>
    <row r="274" spans="1:11" x14ac:dyDescent="0.25">
      <c r="A274" s="15"/>
      <c r="B274" s="16"/>
      <c r="C274" s="17"/>
      <c r="D274" s="17"/>
      <c r="E274" s="17"/>
      <c r="F274" s="17"/>
      <c r="G274" s="18"/>
      <c r="H274" s="19">
        <f>IF(A274="","",A274+IF(N(B274)=0,0,B274)+ROW()/100000000)</f>
      </c>
      <c r="I274" s="19">
        <f>IF(A274="","",IF(A274&lt;&gt;'Today'!$C$4,"",COUNTIFS($A$2:$A$301,'Today'!$C$4,$H$2:$H$301,"&lt;"&amp;H274)+1))</f>
      </c>
      <c r="J274" s="19">
        <f>IF(AND(A274&lt;&gt;"",G274="Missed"),COUNTIFS($G$2:$G$301,"Missed",$H$2:$H$301,"&lt;"&amp;H274)+1,"")</f>
      </c>
      <c r="K274" s="19">
        <f>IF(A274="","",TEXT(A274,"ddd"))</f>
      </c>
    </row>
    <row r="275" spans="1:11" x14ac:dyDescent="0.25">
      <c r="A275" s="20"/>
      <c r="B275" s="21"/>
      <c r="C275" s="22"/>
      <c r="D275" s="22"/>
      <c r="E275" s="22"/>
      <c r="F275" s="22"/>
      <c r="G275" s="23"/>
      <c r="H275" s="19">
        <f>IF(A275="","",A275+IF(N(B275)=0,0,B275)+ROW()/100000000)</f>
      </c>
      <c r="I275" s="19">
        <f>IF(A275="","",IF(A275&lt;&gt;'Today'!$C$4,"",COUNTIFS($A$2:$A$301,'Today'!$C$4,$H$2:$H$301,"&lt;"&amp;H275)+1))</f>
      </c>
      <c r="J275" s="19">
        <f>IF(AND(A275&lt;&gt;"",G275="Missed"),COUNTIFS($G$2:$G$301,"Missed",$H$2:$H$301,"&lt;"&amp;H275)+1,"")</f>
      </c>
      <c r="K275" s="19">
        <f>IF(A275="","",TEXT(A275,"ddd"))</f>
      </c>
    </row>
    <row r="276" spans="1:11" x14ac:dyDescent="0.25">
      <c r="A276" s="15"/>
      <c r="B276" s="16"/>
      <c r="C276" s="17"/>
      <c r="D276" s="17"/>
      <c r="E276" s="17"/>
      <c r="F276" s="17"/>
      <c r="G276" s="18"/>
      <c r="H276" s="19">
        <f>IF(A276="","",A276+IF(N(B276)=0,0,B276)+ROW()/100000000)</f>
      </c>
      <c r="I276" s="19">
        <f>IF(A276="","",IF(A276&lt;&gt;'Today'!$C$4,"",COUNTIFS($A$2:$A$301,'Today'!$C$4,$H$2:$H$301,"&lt;"&amp;H276)+1))</f>
      </c>
      <c r="J276" s="19">
        <f>IF(AND(A276&lt;&gt;"",G276="Missed"),COUNTIFS($G$2:$G$301,"Missed",$H$2:$H$301,"&lt;"&amp;H276)+1,"")</f>
      </c>
      <c r="K276" s="19">
        <f>IF(A276="","",TEXT(A276,"ddd"))</f>
      </c>
    </row>
    <row r="277" spans="1:11" x14ac:dyDescent="0.25">
      <c r="A277" s="20"/>
      <c r="B277" s="21"/>
      <c r="C277" s="22"/>
      <c r="D277" s="22"/>
      <c r="E277" s="22"/>
      <c r="F277" s="22"/>
      <c r="G277" s="23"/>
      <c r="H277" s="19">
        <f>IF(A277="","",A277+IF(N(B277)=0,0,B277)+ROW()/100000000)</f>
      </c>
      <c r="I277" s="19">
        <f>IF(A277="","",IF(A277&lt;&gt;'Today'!$C$4,"",COUNTIFS($A$2:$A$301,'Today'!$C$4,$H$2:$H$301,"&lt;"&amp;H277)+1))</f>
      </c>
      <c r="J277" s="19">
        <f>IF(AND(A277&lt;&gt;"",G277="Missed"),COUNTIFS($G$2:$G$301,"Missed",$H$2:$H$301,"&lt;"&amp;H277)+1,"")</f>
      </c>
      <c r="K277" s="19">
        <f>IF(A277="","",TEXT(A277,"ddd"))</f>
      </c>
    </row>
    <row r="278" spans="1:11" x14ac:dyDescent="0.25">
      <c r="A278" s="15"/>
      <c r="B278" s="16"/>
      <c r="C278" s="17"/>
      <c r="D278" s="17"/>
      <c r="E278" s="17"/>
      <c r="F278" s="17"/>
      <c r="G278" s="18"/>
      <c r="H278" s="19">
        <f>IF(A278="","",A278+IF(N(B278)=0,0,B278)+ROW()/100000000)</f>
      </c>
      <c r="I278" s="19">
        <f>IF(A278="","",IF(A278&lt;&gt;'Today'!$C$4,"",COUNTIFS($A$2:$A$301,'Today'!$C$4,$H$2:$H$301,"&lt;"&amp;H278)+1))</f>
      </c>
      <c r="J278" s="19">
        <f>IF(AND(A278&lt;&gt;"",G278="Missed"),COUNTIFS($G$2:$G$301,"Missed",$H$2:$H$301,"&lt;"&amp;H278)+1,"")</f>
      </c>
      <c r="K278" s="19">
        <f>IF(A278="","",TEXT(A278,"ddd"))</f>
      </c>
    </row>
    <row r="279" spans="1:11" x14ac:dyDescent="0.25">
      <c r="A279" s="20"/>
      <c r="B279" s="21"/>
      <c r="C279" s="22"/>
      <c r="D279" s="22"/>
      <c r="E279" s="22"/>
      <c r="F279" s="22"/>
      <c r="G279" s="23"/>
      <c r="H279" s="19">
        <f>IF(A279="","",A279+IF(N(B279)=0,0,B279)+ROW()/100000000)</f>
      </c>
      <c r="I279" s="19">
        <f>IF(A279="","",IF(A279&lt;&gt;'Today'!$C$4,"",COUNTIFS($A$2:$A$301,'Today'!$C$4,$H$2:$H$301,"&lt;"&amp;H279)+1))</f>
      </c>
      <c r="J279" s="19">
        <f>IF(AND(A279&lt;&gt;"",G279="Missed"),COUNTIFS($G$2:$G$301,"Missed",$H$2:$H$301,"&lt;"&amp;H279)+1,"")</f>
      </c>
      <c r="K279" s="19">
        <f>IF(A279="","",TEXT(A279,"ddd"))</f>
      </c>
    </row>
    <row r="280" spans="1:11" x14ac:dyDescent="0.25">
      <c r="A280" s="15"/>
      <c r="B280" s="16"/>
      <c r="C280" s="17"/>
      <c r="D280" s="17"/>
      <c r="E280" s="17"/>
      <c r="F280" s="17"/>
      <c r="G280" s="18"/>
      <c r="H280" s="19">
        <f>IF(A280="","",A280+IF(N(B280)=0,0,B280)+ROW()/100000000)</f>
      </c>
      <c r="I280" s="19">
        <f>IF(A280="","",IF(A280&lt;&gt;'Today'!$C$4,"",COUNTIFS($A$2:$A$301,'Today'!$C$4,$H$2:$H$301,"&lt;"&amp;H280)+1))</f>
      </c>
      <c r="J280" s="19">
        <f>IF(AND(A280&lt;&gt;"",G280="Missed"),COUNTIFS($G$2:$G$301,"Missed",$H$2:$H$301,"&lt;"&amp;H280)+1,"")</f>
      </c>
      <c r="K280" s="19">
        <f>IF(A280="","",TEXT(A280,"ddd"))</f>
      </c>
    </row>
    <row r="281" spans="1:11" x14ac:dyDescent="0.25">
      <c r="A281" s="20"/>
      <c r="B281" s="21"/>
      <c r="C281" s="22"/>
      <c r="D281" s="22"/>
      <c r="E281" s="22"/>
      <c r="F281" s="22"/>
      <c r="G281" s="23"/>
      <c r="H281" s="19">
        <f>IF(A281="","",A281+IF(N(B281)=0,0,B281)+ROW()/100000000)</f>
      </c>
      <c r="I281" s="19">
        <f>IF(A281="","",IF(A281&lt;&gt;'Today'!$C$4,"",COUNTIFS($A$2:$A$301,'Today'!$C$4,$H$2:$H$301,"&lt;"&amp;H281)+1))</f>
      </c>
      <c r="J281" s="19">
        <f>IF(AND(A281&lt;&gt;"",G281="Missed"),COUNTIFS($G$2:$G$301,"Missed",$H$2:$H$301,"&lt;"&amp;H281)+1,"")</f>
      </c>
      <c r="K281" s="19">
        <f>IF(A281="","",TEXT(A281,"ddd"))</f>
      </c>
    </row>
    <row r="282" spans="1:11" x14ac:dyDescent="0.25">
      <c r="A282" s="15"/>
      <c r="B282" s="16"/>
      <c r="C282" s="17"/>
      <c r="D282" s="17"/>
      <c r="E282" s="17"/>
      <c r="F282" s="17"/>
      <c r="G282" s="18"/>
      <c r="H282" s="19">
        <f>IF(A282="","",A282+IF(N(B282)=0,0,B282)+ROW()/100000000)</f>
      </c>
      <c r="I282" s="19">
        <f>IF(A282="","",IF(A282&lt;&gt;'Today'!$C$4,"",COUNTIFS($A$2:$A$301,'Today'!$C$4,$H$2:$H$301,"&lt;"&amp;H282)+1))</f>
      </c>
      <c r="J282" s="19">
        <f>IF(AND(A282&lt;&gt;"",G282="Missed"),COUNTIFS($G$2:$G$301,"Missed",$H$2:$H$301,"&lt;"&amp;H282)+1,"")</f>
      </c>
      <c r="K282" s="19">
        <f>IF(A282="","",TEXT(A282,"ddd"))</f>
      </c>
    </row>
    <row r="283" spans="1:11" x14ac:dyDescent="0.25">
      <c r="A283" s="20"/>
      <c r="B283" s="21"/>
      <c r="C283" s="22"/>
      <c r="D283" s="22"/>
      <c r="E283" s="22"/>
      <c r="F283" s="22"/>
      <c r="G283" s="23"/>
      <c r="H283" s="19">
        <f>IF(A283="","",A283+IF(N(B283)=0,0,B283)+ROW()/100000000)</f>
      </c>
      <c r="I283" s="19">
        <f>IF(A283="","",IF(A283&lt;&gt;'Today'!$C$4,"",COUNTIFS($A$2:$A$301,'Today'!$C$4,$H$2:$H$301,"&lt;"&amp;H283)+1))</f>
      </c>
      <c r="J283" s="19">
        <f>IF(AND(A283&lt;&gt;"",G283="Missed"),COUNTIFS($G$2:$G$301,"Missed",$H$2:$H$301,"&lt;"&amp;H283)+1,"")</f>
      </c>
      <c r="K283" s="19">
        <f>IF(A283="","",TEXT(A283,"ddd"))</f>
      </c>
    </row>
    <row r="284" spans="1:11" x14ac:dyDescent="0.25">
      <c r="A284" s="15"/>
      <c r="B284" s="16"/>
      <c r="C284" s="17"/>
      <c r="D284" s="17"/>
      <c r="E284" s="17"/>
      <c r="F284" s="17"/>
      <c r="G284" s="18"/>
      <c r="H284" s="19">
        <f>IF(A284="","",A284+IF(N(B284)=0,0,B284)+ROW()/100000000)</f>
      </c>
      <c r="I284" s="19">
        <f>IF(A284="","",IF(A284&lt;&gt;'Today'!$C$4,"",COUNTIFS($A$2:$A$301,'Today'!$C$4,$H$2:$H$301,"&lt;"&amp;H284)+1))</f>
      </c>
      <c r="J284" s="19">
        <f>IF(AND(A284&lt;&gt;"",G284="Missed"),COUNTIFS($G$2:$G$301,"Missed",$H$2:$H$301,"&lt;"&amp;H284)+1,"")</f>
      </c>
      <c r="K284" s="19">
        <f>IF(A284="","",TEXT(A284,"ddd"))</f>
      </c>
    </row>
    <row r="285" spans="1:11" x14ac:dyDescent="0.25">
      <c r="A285" s="20"/>
      <c r="B285" s="21"/>
      <c r="C285" s="22"/>
      <c r="D285" s="22"/>
      <c r="E285" s="22"/>
      <c r="F285" s="22"/>
      <c r="G285" s="23"/>
      <c r="H285" s="19">
        <f>IF(A285="","",A285+IF(N(B285)=0,0,B285)+ROW()/100000000)</f>
      </c>
      <c r="I285" s="19">
        <f>IF(A285="","",IF(A285&lt;&gt;'Today'!$C$4,"",COUNTIFS($A$2:$A$301,'Today'!$C$4,$H$2:$H$301,"&lt;"&amp;H285)+1))</f>
      </c>
      <c r="J285" s="19">
        <f>IF(AND(A285&lt;&gt;"",G285="Missed"),COUNTIFS($G$2:$G$301,"Missed",$H$2:$H$301,"&lt;"&amp;H285)+1,"")</f>
      </c>
      <c r="K285" s="19">
        <f>IF(A285="","",TEXT(A285,"ddd"))</f>
      </c>
    </row>
    <row r="286" spans="1:11" x14ac:dyDescent="0.25">
      <c r="A286" s="15"/>
      <c r="B286" s="16"/>
      <c r="C286" s="17"/>
      <c r="D286" s="17"/>
      <c r="E286" s="17"/>
      <c r="F286" s="17"/>
      <c r="G286" s="18"/>
      <c r="H286" s="19">
        <f>IF(A286="","",A286+IF(N(B286)=0,0,B286)+ROW()/100000000)</f>
      </c>
      <c r="I286" s="19">
        <f>IF(A286="","",IF(A286&lt;&gt;'Today'!$C$4,"",COUNTIFS($A$2:$A$301,'Today'!$C$4,$H$2:$H$301,"&lt;"&amp;H286)+1))</f>
      </c>
      <c r="J286" s="19">
        <f>IF(AND(A286&lt;&gt;"",G286="Missed"),COUNTIFS($G$2:$G$301,"Missed",$H$2:$H$301,"&lt;"&amp;H286)+1,"")</f>
      </c>
      <c r="K286" s="19">
        <f>IF(A286="","",TEXT(A286,"ddd"))</f>
      </c>
    </row>
    <row r="287" spans="1:11" x14ac:dyDescent="0.25">
      <c r="A287" s="20"/>
      <c r="B287" s="21"/>
      <c r="C287" s="22"/>
      <c r="D287" s="22"/>
      <c r="E287" s="22"/>
      <c r="F287" s="22"/>
      <c r="G287" s="23"/>
      <c r="H287" s="19">
        <f>IF(A287="","",A287+IF(N(B287)=0,0,B287)+ROW()/100000000)</f>
      </c>
      <c r="I287" s="19">
        <f>IF(A287="","",IF(A287&lt;&gt;'Today'!$C$4,"",COUNTIFS($A$2:$A$301,'Today'!$C$4,$H$2:$H$301,"&lt;"&amp;H287)+1))</f>
      </c>
      <c r="J287" s="19">
        <f>IF(AND(A287&lt;&gt;"",G287="Missed"),COUNTIFS($G$2:$G$301,"Missed",$H$2:$H$301,"&lt;"&amp;H287)+1,"")</f>
      </c>
      <c r="K287" s="19">
        <f>IF(A287="","",TEXT(A287,"ddd"))</f>
      </c>
    </row>
    <row r="288" spans="1:11" x14ac:dyDescent="0.25">
      <c r="A288" s="15"/>
      <c r="B288" s="16"/>
      <c r="C288" s="17"/>
      <c r="D288" s="17"/>
      <c r="E288" s="17"/>
      <c r="F288" s="17"/>
      <c r="G288" s="18"/>
      <c r="H288" s="19">
        <f>IF(A288="","",A288+IF(N(B288)=0,0,B288)+ROW()/100000000)</f>
      </c>
      <c r="I288" s="19">
        <f>IF(A288="","",IF(A288&lt;&gt;'Today'!$C$4,"",COUNTIFS($A$2:$A$301,'Today'!$C$4,$H$2:$H$301,"&lt;"&amp;H288)+1))</f>
      </c>
      <c r="J288" s="19">
        <f>IF(AND(A288&lt;&gt;"",G288="Missed"),COUNTIFS($G$2:$G$301,"Missed",$H$2:$H$301,"&lt;"&amp;H288)+1,"")</f>
      </c>
      <c r="K288" s="19">
        <f>IF(A288="","",TEXT(A288,"ddd"))</f>
      </c>
    </row>
    <row r="289" spans="1:11" x14ac:dyDescent="0.25">
      <c r="A289" s="20"/>
      <c r="B289" s="21"/>
      <c r="C289" s="22"/>
      <c r="D289" s="22"/>
      <c r="E289" s="22"/>
      <c r="F289" s="22"/>
      <c r="G289" s="23"/>
      <c r="H289" s="19">
        <f>IF(A289="","",A289+IF(N(B289)=0,0,B289)+ROW()/100000000)</f>
      </c>
      <c r="I289" s="19">
        <f>IF(A289="","",IF(A289&lt;&gt;'Today'!$C$4,"",COUNTIFS($A$2:$A$301,'Today'!$C$4,$H$2:$H$301,"&lt;"&amp;H289)+1))</f>
      </c>
      <c r="J289" s="19">
        <f>IF(AND(A289&lt;&gt;"",G289="Missed"),COUNTIFS($G$2:$G$301,"Missed",$H$2:$H$301,"&lt;"&amp;H289)+1,"")</f>
      </c>
      <c r="K289" s="19">
        <f>IF(A289="","",TEXT(A289,"ddd"))</f>
      </c>
    </row>
    <row r="290" spans="1:11" x14ac:dyDescent="0.25">
      <c r="A290" s="15"/>
      <c r="B290" s="16"/>
      <c r="C290" s="17"/>
      <c r="D290" s="17"/>
      <c r="E290" s="17"/>
      <c r="F290" s="17"/>
      <c r="G290" s="18"/>
      <c r="H290" s="19">
        <f>IF(A290="","",A290+IF(N(B290)=0,0,B290)+ROW()/100000000)</f>
      </c>
      <c r="I290" s="19">
        <f>IF(A290="","",IF(A290&lt;&gt;'Today'!$C$4,"",COUNTIFS($A$2:$A$301,'Today'!$C$4,$H$2:$H$301,"&lt;"&amp;H290)+1))</f>
      </c>
      <c r="J290" s="19">
        <f>IF(AND(A290&lt;&gt;"",G290="Missed"),COUNTIFS($G$2:$G$301,"Missed",$H$2:$H$301,"&lt;"&amp;H290)+1,"")</f>
      </c>
      <c r="K290" s="19">
        <f>IF(A290="","",TEXT(A290,"ddd"))</f>
      </c>
    </row>
    <row r="291" spans="1:11" x14ac:dyDescent="0.25">
      <c r="A291" s="20"/>
      <c r="B291" s="21"/>
      <c r="C291" s="22"/>
      <c r="D291" s="22"/>
      <c r="E291" s="22"/>
      <c r="F291" s="22"/>
      <c r="G291" s="23"/>
      <c r="H291" s="19">
        <f>IF(A291="","",A291+IF(N(B291)=0,0,B291)+ROW()/100000000)</f>
      </c>
      <c r="I291" s="19">
        <f>IF(A291="","",IF(A291&lt;&gt;'Today'!$C$4,"",COUNTIFS($A$2:$A$301,'Today'!$C$4,$H$2:$H$301,"&lt;"&amp;H291)+1))</f>
      </c>
      <c r="J291" s="19">
        <f>IF(AND(A291&lt;&gt;"",G291="Missed"),COUNTIFS($G$2:$G$301,"Missed",$H$2:$H$301,"&lt;"&amp;H291)+1,"")</f>
      </c>
      <c r="K291" s="19">
        <f>IF(A291="","",TEXT(A291,"ddd"))</f>
      </c>
    </row>
    <row r="292" spans="1:11" x14ac:dyDescent="0.25">
      <c r="A292" s="15"/>
      <c r="B292" s="16"/>
      <c r="C292" s="17"/>
      <c r="D292" s="17"/>
      <c r="E292" s="17"/>
      <c r="F292" s="17"/>
      <c r="G292" s="18"/>
      <c r="H292" s="19">
        <f>IF(A292="","",A292+IF(N(B292)=0,0,B292)+ROW()/100000000)</f>
      </c>
      <c r="I292" s="19">
        <f>IF(A292="","",IF(A292&lt;&gt;'Today'!$C$4,"",COUNTIFS($A$2:$A$301,'Today'!$C$4,$H$2:$H$301,"&lt;"&amp;H292)+1))</f>
      </c>
      <c r="J292" s="19">
        <f>IF(AND(A292&lt;&gt;"",G292="Missed"),COUNTIFS($G$2:$G$301,"Missed",$H$2:$H$301,"&lt;"&amp;H292)+1,"")</f>
      </c>
      <c r="K292" s="19">
        <f>IF(A292="","",TEXT(A292,"ddd"))</f>
      </c>
    </row>
    <row r="293" spans="1:11" x14ac:dyDescent="0.25">
      <c r="A293" s="20"/>
      <c r="B293" s="21"/>
      <c r="C293" s="22"/>
      <c r="D293" s="22"/>
      <c r="E293" s="22"/>
      <c r="F293" s="22"/>
      <c r="G293" s="23"/>
      <c r="H293" s="19">
        <f>IF(A293="","",A293+IF(N(B293)=0,0,B293)+ROW()/100000000)</f>
      </c>
      <c r="I293" s="19">
        <f>IF(A293="","",IF(A293&lt;&gt;'Today'!$C$4,"",COUNTIFS($A$2:$A$301,'Today'!$C$4,$H$2:$H$301,"&lt;"&amp;H293)+1))</f>
      </c>
      <c r="J293" s="19">
        <f>IF(AND(A293&lt;&gt;"",G293="Missed"),COUNTIFS($G$2:$G$301,"Missed",$H$2:$H$301,"&lt;"&amp;H293)+1,"")</f>
      </c>
      <c r="K293" s="19">
        <f>IF(A293="","",TEXT(A293,"ddd"))</f>
      </c>
    </row>
    <row r="294" spans="1:11" x14ac:dyDescent="0.25">
      <c r="A294" s="15"/>
      <c r="B294" s="16"/>
      <c r="C294" s="17"/>
      <c r="D294" s="17"/>
      <c r="E294" s="17"/>
      <c r="F294" s="17"/>
      <c r="G294" s="18"/>
      <c r="H294" s="19">
        <f>IF(A294="","",A294+IF(N(B294)=0,0,B294)+ROW()/100000000)</f>
      </c>
      <c r="I294" s="19">
        <f>IF(A294="","",IF(A294&lt;&gt;'Today'!$C$4,"",COUNTIFS($A$2:$A$301,'Today'!$C$4,$H$2:$H$301,"&lt;"&amp;H294)+1))</f>
      </c>
      <c r="J294" s="19">
        <f>IF(AND(A294&lt;&gt;"",G294="Missed"),COUNTIFS($G$2:$G$301,"Missed",$H$2:$H$301,"&lt;"&amp;H294)+1,"")</f>
      </c>
      <c r="K294" s="19">
        <f>IF(A294="","",TEXT(A294,"ddd"))</f>
      </c>
    </row>
    <row r="295" spans="1:11" x14ac:dyDescent="0.25">
      <c r="A295" s="20"/>
      <c r="B295" s="21"/>
      <c r="C295" s="22"/>
      <c r="D295" s="22"/>
      <c r="E295" s="22"/>
      <c r="F295" s="22"/>
      <c r="G295" s="23"/>
      <c r="H295" s="19">
        <f>IF(A295="","",A295+IF(N(B295)=0,0,B295)+ROW()/100000000)</f>
      </c>
      <c r="I295" s="19">
        <f>IF(A295="","",IF(A295&lt;&gt;'Today'!$C$4,"",COUNTIFS($A$2:$A$301,'Today'!$C$4,$H$2:$H$301,"&lt;"&amp;H295)+1))</f>
      </c>
      <c r="J295" s="19">
        <f>IF(AND(A295&lt;&gt;"",G295="Missed"),COUNTIFS($G$2:$G$301,"Missed",$H$2:$H$301,"&lt;"&amp;H295)+1,"")</f>
      </c>
      <c r="K295" s="19">
        <f>IF(A295="","",TEXT(A295,"ddd"))</f>
      </c>
    </row>
    <row r="296" spans="1:11" x14ac:dyDescent="0.25">
      <c r="A296" s="15"/>
      <c r="B296" s="16"/>
      <c r="C296" s="17"/>
      <c r="D296" s="17"/>
      <c r="E296" s="17"/>
      <c r="F296" s="17"/>
      <c r="G296" s="18"/>
      <c r="H296" s="19">
        <f>IF(A296="","",A296+IF(N(B296)=0,0,B296)+ROW()/100000000)</f>
      </c>
      <c r="I296" s="19">
        <f>IF(A296="","",IF(A296&lt;&gt;'Today'!$C$4,"",COUNTIFS($A$2:$A$301,'Today'!$C$4,$H$2:$H$301,"&lt;"&amp;H296)+1))</f>
      </c>
      <c r="J296" s="19">
        <f>IF(AND(A296&lt;&gt;"",G296="Missed"),COUNTIFS($G$2:$G$301,"Missed",$H$2:$H$301,"&lt;"&amp;H296)+1,"")</f>
      </c>
      <c r="K296" s="19">
        <f>IF(A296="","",TEXT(A296,"ddd"))</f>
      </c>
    </row>
    <row r="297" spans="1:11" x14ac:dyDescent="0.25">
      <c r="A297" s="20"/>
      <c r="B297" s="21"/>
      <c r="C297" s="22"/>
      <c r="D297" s="22"/>
      <c r="E297" s="22"/>
      <c r="F297" s="22"/>
      <c r="G297" s="23"/>
      <c r="H297" s="19">
        <f>IF(A297="","",A297+IF(N(B297)=0,0,B297)+ROW()/100000000)</f>
      </c>
      <c r="I297" s="19">
        <f>IF(A297="","",IF(A297&lt;&gt;'Today'!$C$4,"",COUNTIFS($A$2:$A$301,'Today'!$C$4,$H$2:$H$301,"&lt;"&amp;H297)+1))</f>
      </c>
      <c r="J297" s="19">
        <f>IF(AND(A297&lt;&gt;"",G297="Missed"),COUNTIFS($G$2:$G$301,"Missed",$H$2:$H$301,"&lt;"&amp;H297)+1,"")</f>
      </c>
      <c r="K297" s="19">
        <f>IF(A297="","",TEXT(A297,"ddd"))</f>
      </c>
    </row>
    <row r="298" spans="1:11" x14ac:dyDescent="0.25">
      <c r="A298" s="15"/>
      <c r="B298" s="16"/>
      <c r="C298" s="17"/>
      <c r="D298" s="17"/>
      <c r="E298" s="17"/>
      <c r="F298" s="17"/>
      <c r="G298" s="18"/>
      <c r="H298" s="19">
        <f>IF(A298="","",A298+IF(N(B298)=0,0,B298)+ROW()/100000000)</f>
      </c>
      <c r="I298" s="19">
        <f>IF(A298="","",IF(A298&lt;&gt;'Today'!$C$4,"",COUNTIFS($A$2:$A$301,'Today'!$C$4,$H$2:$H$301,"&lt;"&amp;H298)+1))</f>
      </c>
      <c r="J298" s="19">
        <f>IF(AND(A298&lt;&gt;"",G298="Missed"),COUNTIFS($G$2:$G$301,"Missed",$H$2:$H$301,"&lt;"&amp;H298)+1,"")</f>
      </c>
      <c r="K298" s="19">
        <f>IF(A298="","",TEXT(A298,"ddd"))</f>
      </c>
    </row>
    <row r="299" spans="1:11" x14ac:dyDescent="0.25">
      <c r="A299" s="20"/>
      <c r="B299" s="21"/>
      <c r="C299" s="22"/>
      <c r="D299" s="22"/>
      <c r="E299" s="22"/>
      <c r="F299" s="22"/>
      <c r="G299" s="23"/>
      <c r="H299" s="19">
        <f>IF(A299="","",A299+IF(N(B299)=0,0,B299)+ROW()/100000000)</f>
      </c>
      <c r="I299" s="19">
        <f>IF(A299="","",IF(A299&lt;&gt;'Today'!$C$4,"",COUNTIFS($A$2:$A$301,'Today'!$C$4,$H$2:$H$301,"&lt;"&amp;H299)+1))</f>
      </c>
      <c r="J299" s="19">
        <f>IF(AND(A299&lt;&gt;"",G299="Missed"),COUNTIFS($G$2:$G$301,"Missed",$H$2:$H$301,"&lt;"&amp;H299)+1,"")</f>
      </c>
      <c r="K299" s="19">
        <f>IF(A299="","",TEXT(A299,"ddd"))</f>
      </c>
    </row>
    <row r="300" spans="1:11" x14ac:dyDescent="0.25">
      <c r="A300" s="15"/>
      <c r="B300" s="16"/>
      <c r="C300" s="17"/>
      <c r="D300" s="17"/>
      <c r="E300" s="17"/>
      <c r="F300" s="17"/>
      <c r="G300" s="18"/>
      <c r="H300" s="19">
        <f>IF(A300="","",A300+IF(N(B300)=0,0,B300)+ROW()/100000000)</f>
      </c>
      <c r="I300" s="19">
        <f>IF(A300="","",IF(A300&lt;&gt;'Today'!$C$4,"",COUNTIFS($A$2:$A$301,'Today'!$C$4,$H$2:$H$301,"&lt;"&amp;H300)+1))</f>
      </c>
      <c r="J300" s="19">
        <f>IF(AND(A300&lt;&gt;"",G300="Missed"),COUNTIFS($G$2:$G$301,"Missed",$H$2:$H$301,"&lt;"&amp;H300)+1,"")</f>
      </c>
      <c r="K300" s="19">
        <f>IF(A300="","",TEXT(A300,"ddd"))</f>
      </c>
    </row>
    <row r="301" spans="1:11" x14ac:dyDescent="0.25">
      <c r="A301" s="20"/>
      <c r="B301" s="21"/>
      <c r="C301" s="22"/>
      <c r="D301" s="22"/>
      <c r="E301" s="22"/>
      <c r="F301" s="22"/>
      <c r="G301" s="23"/>
      <c r="H301" s="19">
        <f>IF(A301="","",A301+IF(N(B301)=0,0,B301)+ROW()/100000000)</f>
      </c>
      <c r="I301" s="19">
        <f>IF(A301="","",IF(A301&lt;&gt;'Today'!$C$4,"",COUNTIFS($A$2:$A$301,'Today'!$C$4,$H$2:$H$301,"&lt;"&amp;H301)+1))</f>
      </c>
      <c r="J301" s="19">
        <f>IF(AND(A301&lt;&gt;"",G301="Missed"),COUNTIFS($G$2:$G$301,"Missed",$H$2:$H$301,"&lt;"&amp;H301)+1,"")</f>
      </c>
      <c r="K301" s="19">
        <f>IF(A301="","",TEXT(A301,"ddd"))</f>
      </c>
    </row>
  </sheetData>
  <sheetProtection sheet="1" formatColumns="0" formatRows="0" sort="0" autoFilter="0"/>
  <conditionalFormatting sqref="G2:G301">
    <cfRule type="containsText" dxfId="0" priority="1">
      <formula>NOT(ISERROR(SEARCH("Missed",G2)))</formula>
    </cfRule>
    <cfRule type="containsText" dxfId="1" priority="2">
      <formula>NOT(ISERROR(SEARCH("Seen",G2)))</formula>
    </cfRule>
    <cfRule type="containsText" dxfId="2" priority="3">
      <formula>NOT(ISERROR(SEARCH("Cancelled",G2)))</formula>
    </cfRule>
  </conditionalFormatting>
  <dataValidations count="4">
    <dataValidation type="list" allowBlank="1" sqref="E10:E301">
      <formula1>='Doctor Schedule'!$B$7:$B$16</formula1>
    </dataValidation>
    <dataValidation type="list" allowBlank="1" sqref="E2:E301">
      <formula1>='Doctor Schedule'!$B$7:$B$16</formula1>
    </dataValidation>
    <dataValidation type="list" allowBlank="1" sqref="G10:G301">
      <formula1>"Booked,Seen,Missed,Cancelled"</formula1>
    </dataValidation>
    <dataValidation type="list" allowBlank="1" sqref="G2:G301">
      <formula1>"Booked,Seen,Missed,Cancelled"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B1:H33"/>
  <sheetViews>
    <sheetView workbookViewId="0" showGridLines="0"/>
  </sheetViews>
  <sheetFormatPr defaultRowHeight="15" outlineLevelRow="0" outlineLevelCol="0" x14ac:dyDescent="55"/>
  <cols>
    <col min="1" max="1" width="3" customWidth="1"/>
    <col min="3" max="3" width="24" customWidth="1"/>
    <col min="4" max="4" width="15" customWidth="1"/>
    <col min="5" max="5" width="20" customWidth="1"/>
    <col min="6" max="6" width="26" customWidth="1"/>
    <col min="7" max="7" width="13" customWidth="1"/>
    <col min="8" max="8" width="5" hidden="1" customWidth="1"/>
  </cols>
  <sheetData>
    <row r="1" spans="2:2" x14ac:dyDescent="0.25">
      <c r="B1" s="24" t="s">
        <v>73</v>
      </c>
    </row>
    <row r="2" spans="2:2" x14ac:dyDescent="0.25">
      <c r="B2" s="25" t="s">
        <v>74</v>
      </c>
    </row>
    <row r="4" spans="2:5" x14ac:dyDescent="0.25">
      <c r="B4" s="26" t="s">
        <v>18</v>
      </c>
      <c r="C4" s="15">
        <v>46233</v>
      </c>
      <c r="E4" s="27" t="s">
        <v>75</v>
      </c>
    </row>
    <row r="6" spans="2:7" x14ac:dyDescent="0.25">
      <c r="B6" s="14" t="s">
        <v>19</v>
      </c>
      <c r="C6" s="14" t="s">
        <v>76</v>
      </c>
      <c r="D6" s="14" t="s">
        <v>21</v>
      </c>
      <c r="E6" s="14" t="s">
        <v>77</v>
      </c>
      <c r="F6" s="14" t="s">
        <v>23</v>
      </c>
      <c r="G6" s="14" t="s">
        <v>24</v>
      </c>
    </row>
    <row r="7" spans="2:8" x14ac:dyDescent="0.25">
      <c r="B7" s="28">
        <f>IF($H7="","",INDEX(Appointments!$B$2:$B$301,$H7))</f>
      </c>
      <c r="C7" s="19">
        <f>IF($H7="","",INDEX(Appointments!$C$2:$C$301,$H7))</f>
      </c>
      <c r="D7" s="19">
        <f>IF($H7="","",INDEX(Appointments!$D$2:$D$301,$H7))</f>
      </c>
      <c r="E7" s="19">
        <f>IF($H7="","",INDEX(Appointments!$E$2:$E$301,$H7))</f>
      </c>
      <c r="F7" s="19">
        <f>IF($H7="","",INDEX(Appointments!$F$2:$F$301,$H7))</f>
      </c>
      <c r="G7" s="29">
        <f>IF($H7="","",INDEX(Appointments!$G$2:$G$301,$H7))</f>
      </c>
      <c r="H7" s="19">
        <f>IFERROR(MATCH(1,Appointments!$I$2:$I$301,0),"")</f>
      </c>
    </row>
    <row r="8" spans="2:8" x14ac:dyDescent="0.25">
      <c r="B8" s="30">
        <f>IF($H8="","",INDEX(Appointments!$B$2:$B$301,$H8))</f>
      </c>
      <c r="C8" s="31">
        <f>IF($H8="","",INDEX(Appointments!$C$2:$C$301,$H8))</f>
      </c>
      <c r="D8" s="31">
        <f>IF($H8="","",INDEX(Appointments!$D$2:$D$301,$H8))</f>
      </c>
      <c r="E8" s="31">
        <f>IF($H8="","",INDEX(Appointments!$E$2:$E$301,$H8))</f>
      </c>
      <c r="F8" s="31">
        <f>IF($H8="","",INDEX(Appointments!$F$2:$F$301,$H8))</f>
      </c>
      <c r="G8" s="32">
        <f>IF($H8="","",INDEX(Appointments!$G$2:$G$301,$H8))</f>
      </c>
      <c r="H8" s="19">
        <f>IFERROR(MATCH(2,Appointments!$I$2:$I$301,0),"")</f>
      </c>
    </row>
    <row r="9" spans="2:8" x14ac:dyDescent="0.25">
      <c r="B9" s="28">
        <f>IF($H9="","",INDEX(Appointments!$B$2:$B$301,$H9))</f>
      </c>
      <c r="C9" s="19">
        <f>IF($H9="","",INDEX(Appointments!$C$2:$C$301,$H9))</f>
      </c>
      <c r="D9" s="19">
        <f>IF($H9="","",INDEX(Appointments!$D$2:$D$301,$H9))</f>
      </c>
      <c r="E9" s="19">
        <f>IF($H9="","",INDEX(Appointments!$E$2:$E$301,$H9))</f>
      </c>
      <c r="F9" s="19">
        <f>IF($H9="","",INDEX(Appointments!$F$2:$F$301,$H9))</f>
      </c>
      <c r="G9" s="29">
        <f>IF($H9="","",INDEX(Appointments!$G$2:$G$301,$H9))</f>
      </c>
      <c r="H9" s="19">
        <f>IFERROR(MATCH(3,Appointments!$I$2:$I$301,0),"")</f>
      </c>
    </row>
    <row r="10" spans="2:8" x14ac:dyDescent="0.25">
      <c r="B10" s="30">
        <f>IF($H10="","",INDEX(Appointments!$B$2:$B$301,$H10))</f>
      </c>
      <c r="C10" s="31">
        <f>IF($H10="","",INDEX(Appointments!$C$2:$C$301,$H10))</f>
      </c>
      <c r="D10" s="31">
        <f>IF($H10="","",INDEX(Appointments!$D$2:$D$301,$H10))</f>
      </c>
      <c r="E10" s="31">
        <f>IF($H10="","",INDEX(Appointments!$E$2:$E$301,$H10))</f>
      </c>
      <c r="F10" s="31">
        <f>IF($H10="","",INDEX(Appointments!$F$2:$F$301,$H10))</f>
      </c>
      <c r="G10" s="32">
        <f>IF($H10="","",INDEX(Appointments!$G$2:$G$301,$H10))</f>
      </c>
      <c r="H10" s="19">
        <f>IFERROR(MATCH(4,Appointments!$I$2:$I$301,0),"")</f>
      </c>
    </row>
    <row r="11" spans="2:8" x14ac:dyDescent="0.25">
      <c r="B11" s="28">
        <f>IF($H11="","",INDEX(Appointments!$B$2:$B$301,$H11))</f>
      </c>
      <c r="C11" s="19">
        <f>IF($H11="","",INDEX(Appointments!$C$2:$C$301,$H11))</f>
      </c>
      <c r="D11" s="19">
        <f>IF($H11="","",INDEX(Appointments!$D$2:$D$301,$H11))</f>
      </c>
      <c r="E11" s="19">
        <f>IF($H11="","",INDEX(Appointments!$E$2:$E$301,$H11))</f>
      </c>
      <c r="F11" s="19">
        <f>IF($H11="","",INDEX(Appointments!$F$2:$F$301,$H11))</f>
      </c>
      <c r="G11" s="29">
        <f>IF($H11="","",INDEX(Appointments!$G$2:$G$301,$H11))</f>
      </c>
      <c r="H11" s="19">
        <f>IFERROR(MATCH(5,Appointments!$I$2:$I$301,0),"")</f>
      </c>
    </row>
    <row r="12" spans="2:8" x14ac:dyDescent="0.25">
      <c r="B12" s="30">
        <f>IF($H12="","",INDEX(Appointments!$B$2:$B$301,$H12))</f>
      </c>
      <c r="C12" s="31">
        <f>IF($H12="","",INDEX(Appointments!$C$2:$C$301,$H12))</f>
      </c>
      <c r="D12" s="31">
        <f>IF($H12="","",INDEX(Appointments!$D$2:$D$301,$H12))</f>
      </c>
      <c r="E12" s="31">
        <f>IF($H12="","",INDEX(Appointments!$E$2:$E$301,$H12))</f>
      </c>
      <c r="F12" s="31">
        <f>IF($H12="","",INDEX(Appointments!$F$2:$F$301,$H12))</f>
      </c>
      <c r="G12" s="32">
        <f>IF($H12="","",INDEX(Appointments!$G$2:$G$301,$H12))</f>
      </c>
      <c r="H12" s="19">
        <f>IFERROR(MATCH(6,Appointments!$I$2:$I$301,0),"")</f>
      </c>
    </row>
    <row r="13" spans="2:8" x14ac:dyDescent="0.25">
      <c r="B13" s="28">
        <f>IF($H13="","",INDEX(Appointments!$B$2:$B$301,$H13))</f>
      </c>
      <c r="C13" s="19">
        <f>IF($H13="","",INDEX(Appointments!$C$2:$C$301,$H13))</f>
      </c>
      <c r="D13" s="19">
        <f>IF($H13="","",INDEX(Appointments!$D$2:$D$301,$H13))</f>
      </c>
      <c r="E13" s="19">
        <f>IF($H13="","",INDEX(Appointments!$E$2:$E$301,$H13))</f>
      </c>
      <c r="F13" s="19">
        <f>IF($H13="","",INDEX(Appointments!$F$2:$F$301,$H13))</f>
      </c>
      <c r="G13" s="29">
        <f>IF($H13="","",INDEX(Appointments!$G$2:$G$301,$H13))</f>
      </c>
      <c r="H13" s="19">
        <f>IFERROR(MATCH(7,Appointments!$I$2:$I$301,0),"")</f>
      </c>
    </row>
    <row r="14" spans="2:8" x14ac:dyDescent="0.25">
      <c r="B14" s="30">
        <f>IF($H14="","",INDEX(Appointments!$B$2:$B$301,$H14))</f>
      </c>
      <c r="C14" s="31">
        <f>IF($H14="","",INDEX(Appointments!$C$2:$C$301,$H14))</f>
      </c>
      <c r="D14" s="31">
        <f>IF($H14="","",INDEX(Appointments!$D$2:$D$301,$H14))</f>
      </c>
      <c r="E14" s="31">
        <f>IF($H14="","",INDEX(Appointments!$E$2:$E$301,$H14))</f>
      </c>
      <c r="F14" s="31">
        <f>IF($H14="","",INDEX(Appointments!$F$2:$F$301,$H14))</f>
      </c>
      <c r="G14" s="32">
        <f>IF($H14="","",INDEX(Appointments!$G$2:$G$301,$H14))</f>
      </c>
      <c r="H14" s="19">
        <f>IFERROR(MATCH(8,Appointments!$I$2:$I$301,0),"")</f>
      </c>
    </row>
    <row r="15" spans="2:8" x14ac:dyDescent="0.25">
      <c r="B15" s="28">
        <f>IF($H15="","",INDEX(Appointments!$B$2:$B$301,$H15))</f>
      </c>
      <c r="C15" s="19">
        <f>IF($H15="","",INDEX(Appointments!$C$2:$C$301,$H15))</f>
      </c>
      <c r="D15" s="19">
        <f>IF($H15="","",INDEX(Appointments!$D$2:$D$301,$H15))</f>
      </c>
      <c r="E15" s="19">
        <f>IF($H15="","",INDEX(Appointments!$E$2:$E$301,$H15))</f>
      </c>
      <c r="F15" s="19">
        <f>IF($H15="","",INDEX(Appointments!$F$2:$F$301,$H15))</f>
      </c>
      <c r="G15" s="29">
        <f>IF($H15="","",INDEX(Appointments!$G$2:$G$301,$H15))</f>
      </c>
      <c r="H15" s="19">
        <f>IFERROR(MATCH(9,Appointments!$I$2:$I$301,0),"")</f>
      </c>
    </row>
    <row r="16" spans="2:8" x14ac:dyDescent="0.25">
      <c r="B16" s="30">
        <f>IF($H16="","",INDEX(Appointments!$B$2:$B$301,$H16))</f>
      </c>
      <c r="C16" s="31">
        <f>IF($H16="","",INDEX(Appointments!$C$2:$C$301,$H16))</f>
      </c>
      <c r="D16" s="31">
        <f>IF($H16="","",INDEX(Appointments!$D$2:$D$301,$H16))</f>
      </c>
      <c r="E16" s="31">
        <f>IF($H16="","",INDEX(Appointments!$E$2:$E$301,$H16))</f>
      </c>
      <c r="F16" s="31">
        <f>IF($H16="","",INDEX(Appointments!$F$2:$F$301,$H16))</f>
      </c>
      <c r="G16" s="32">
        <f>IF($H16="","",INDEX(Appointments!$G$2:$G$301,$H16))</f>
      </c>
      <c r="H16" s="19">
        <f>IFERROR(MATCH(10,Appointments!$I$2:$I$301,0),"")</f>
      </c>
    </row>
    <row r="17" spans="2:8" x14ac:dyDescent="0.25">
      <c r="B17" s="28">
        <f>IF($H17="","",INDEX(Appointments!$B$2:$B$301,$H17))</f>
      </c>
      <c r="C17" s="19">
        <f>IF($H17="","",INDEX(Appointments!$C$2:$C$301,$H17))</f>
      </c>
      <c r="D17" s="19">
        <f>IF($H17="","",INDEX(Appointments!$D$2:$D$301,$H17))</f>
      </c>
      <c r="E17" s="19">
        <f>IF($H17="","",INDEX(Appointments!$E$2:$E$301,$H17))</f>
      </c>
      <c r="F17" s="19">
        <f>IF($H17="","",INDEX(Appointments!$F$2:$F$301,$H17))</f>
      </c>
      <c r="G17" s="29">
        <f>IF($H17="","",INDEX(Appointments!$G$2:$G$301,$H17))</f>
      </c>
      <c r="H17" s="19">
        <f>IFERROR(MATCH(11,Appointments!$I$2:$I$301,0),"")</f>
      </c>
    </row>
    <row r="18" spans="2:8" x14ac:dyDescent="0.25">
      <c r="B18" s="30">
        <f>IF($H18="","",INDEX(Appointments!$B$2:$B$301,$H18))</f>
      </c>
      <c r="C18" s="31">
        <f>IF($H18="","",INDEX(Appointments!$C$2:$C$301,$H18))</f>
      </c>
      <c r="D18" s="31">
        <f>IF($H18="","",INDEX(Appointments!$D$2:$D$301,$H18))</f>
      </c>
      <c r="E18" s="31">
        <f>IF($H18="","",INDEX(Appointments!$E$2:$E$301,$H18))</f>
      </c>
      <c r="F18" s="31">
        <f>IF($H18="","",INDEX(Appointments!$F$2:$F$301,$H18))</f>
      </c>
      <c r="G18" s="32">
        <f>IF($H18="","",INDEX(Appointments!$G$2:$G$301,$H18))</f>
      </c>
      <c r="H18" s="19">
        <f>IFERROR(MATCH(12,Appointments!$I$2:$I$301,0),"")</f>
      </c>
    </row>
    <row r="19" spans="2:8" x14ac:dyDescent="0.25">
      <c r="B19" s="28">
        <f>IF($H19="","",INDEX(Appointments!$B$2:$B$301,$H19))</f>
      </c>
      <c r="C19" s="19">
        <f>IF($H19="","",INDEX(Appointments!$C$2:$C$301,$H19))</f>
      </c>
      <c r="D19" s="19">
        <f>IF($H19="","",INDEX(Appointments!$D$2:$D$301,$H19))</f>
      </c>
      <c r="E19" s="19">
        <f>IF($H19="","",INDEX(Appointments!$E$2:$E$301,$H19))</f>
      </c>
      <c r="F19" s="19">
        <f>IF($H19="","",INDEX(Appointments!$F$2:$F$301,$H19))</f>
      </c>
      <c r="G19" s="29">
        <f>IF($H19="","",INDEX(Appointments!$G$2:$G$301,$H19))</f>
      </c>
      <c r="H19" s="19">
        <f>IFERROR(MATCH(13,Appointments!$I$2:$I$301,0),"")</f>
      </c>
    </row>
    <row r="20" spans="2:8" x14ac:dyDescent="0.25">
      <c r="B20" s="30">
        <f>IF($H20="","",INDEX(Appointments!$B$2:$B$301,$H20))</f>
      </c>
      <c r="C20" s="31">
        <f>IF($H20="","",INDEX(Appointments!$C$2:$C$301,$H20))</f>
      </c>
      <c r="D20" s="31">
        <f>IF($H20="","",INDEX(Appointments!$D$2:$D$301,$H20))</f>
      </c>
      <c r="E20" s="31">
        <f>IF($H20="","",INDEX(Appointments!$E$2:$E$301,$H20))</f>
      </c>
      <c r="F20" s="31">
        <f>IF($H20="","",INDEX(Appointments!$F$2:$F$301,$H20))</f>
      </c>
      <c r="G20" s="32">
        <f>IF($H20="","",INDEX(Appointments!$G$2:$G$301,$H20))</f>
      </c>
      <c r="H20" s="19">
        <f>IFERROR(MATCH(14,Appointments!$I$2:$I$301,0),"")</f>
      </c>
    </row>
    <row r="21" spans="2:8" x14ac:dyDescent="0.25">
      <c r="B21" s="28">
        <f>IF($H21="","",INDEX(Appointments!$B$2:$B$301,$H21))</f>
      </c>
      <c r="C21" s="19">
        <f>IF($H21="","",INDEX(Appointments!$C$2:$C$301,$H21))</f>
      </c>
      <c r="D21" s="19">
        <f>IF($H21="","",INDEX(Appointments!$D$2:$D$301,$H21))</f>
      </c>
      <c r="E21" s="19">
        <f>IF($H21="","",INDEX(Appointments!$E$2:$E$301,$H21))</f>
      </c>
      <c r="F21" s="19">
        <f>IF($H21="","",INDEX(Appointments!$F$2:$F$301,$H21))</f>
      </c>
      <c r="G21" s="29">
        <f>IF($H21="","",INDEX(Appointments!$G$2:$G$301,$H21))</f>
      </c>
      <c r="H21" s="19">
        <f>IFERROR(MATCH(15,Appointments!$I$2:$I$301,0),"")</f>
      </c>
    </row>
    <row r="22" spans="2:8" x14ac:dyDescent="0.25">
      <c r="B22" s="30">
        <f>IF($H22="","",INDEX(Appointments!$B$2:$B$301,$H22))</f>
      </c>
      <c r="C22" s="31">
        <f>IF($H22="","",INDEX(Appointments!$C$2:$C$301,$H22))</f>
      </c>
      <c r="D22" s="31">
        <f>IF($H22="","",INDEX(Appointments!$D$2:$D$301,$H22))</f>
      </c>
      <c r="E22" s="31">
        <f>IF($H22="","",INDEX(Appointments!$E$2:$E$301,$H22))</f>
      </c>
      <c r="F22" s="31">
        <f>IF($H22="","",INDEX(Appointments!$F$2:$F$301,$H22))</f>
      </c>
      <c r="G22" s="32">
        <f>IF($H22="","",INDEX(Appointments!$G$2:$G$301,$H22))</f>
      </c>
      <c r="H22" s="19">
        <f>IFERROR(MATCH(16,Appointments!$I$2:$I$301,0),"")</f>
      </c>
    </row>
    <row r="23" spans="2:8" x14ac:dyDescent="0.25">
      <c r="B23" s="28">
        <f>IF($H23="","",INDEX(Appointments!$B$2:$B$301,$H23))</f>
      </c>
      <c r="C23" s="19">
        <f>IF($H23="","",INDEX(Appointments!$C$2:$C$301,$H23))</f>
      </c>
      <c r="D23" s="19">
        <f>IF($H23="","",INDEX(Appointments!$D$2:$D$301,$H23))</f>
      </c>
      <c r="E23" s="19">
        <f>IF($H23="","",INDEX(Appointments!$E$2:$E$301,$H23))</f>
      </c>
      <c r="F23" s="19">
        <f>IF($H23="","",INDEX(Appointments!$F$2:$F$301,$H23))</f>
      </c>
      <c r="G23" s="29">
        <f>IF($H23="","",INDEX(Appointments!$G$2:$G$301,$H23))</f>
      </c>
      <c r="H23" s="19">
        <f>IFERROR(MATCH(17,Appointments!$I$2:$I$301,0),"")</f>
      </c>
    </row>
    <row r="24" spans="2:8" x14ac:dyDescent="0.25">
      <c r="B24" s="30">
        <f>IF($H24="","",INDEX(Appointments!$B$2:$B$301,$H24))</f>
      </c>
      <c r="C24" s="31">
        <f>IF($H24="","",INDEX(Appointments!$C$2:$C$301,$H24))</f>
      </c>
      <c r="D24" s="31">
        <f>IF($H24="","",INDEX(Appointments!$D$2:$D$301,$H24))</f>
      </c>
      <c r="E24" s="31">
        <f>IF($H24="","",INDEX(Appointments!$E$2:$E$301,$H24))</f>
      </c>
      <c r="F24" s="31">
        <f>IF($H24="","",INDEX(Appointments!$F$2:$F$301,$H24))</f>
      </c>
      <c r="G24" s="32">
        <f>IF($H24="","",INDEX(Appointments!$G$2:$G$301,$H24))</f>
      </c>
      <c r="H24" s="19">
        <f>IFERROR(MATCH(18,Appointments!$I$2:$I$301,0),"")</f>
      </c>
    </row>
    <row r="25" spans="2:8" x14ac:dyDescent="0.25">
      <c r="B25" s="28">
        <f>IF($H25="","",INDEX(Appointments!$B$2:$B$301,$H25))</f>
      </c>
      <c r="C25" s="19">
        <f>IF($H25="","",INDEX(Appointments!$C$2:$C$301,$H25))</f>
      </c>
      <c r="D25" s="19">
        <f>IF($H25="","",INDEX(Appointments!$D$2:$D$301,$H25))</f>
      </c>
      <c r="E25" s="19">
        <f>IF($H25="","",INDEX(Appointments!$E$2:$E$301,$H25))</f>
      </c>
      <c r="F25" s="19">
        <f>IF($H25="","",INDEX(Appointments!$F$2:$F$301,$H25))</f>
      </c>
      <c r="G25" s="29">
        <f>IF($H25="","",INDEX(Appointments!$G$2:$G$301,$H25))</f>
      </c>
      <c r="H25" s="19">
        <f>IFERROR(MATCH(19,Appointments!$I$2:$I$301,0),"")</f>
      </c>
    </row>
    <row r="26" spans="2:8" x14ac:dyDescent="0.25">
      <c r="B26" s="30">
        <f>IF($H26="","",INDEX(Appointments!$B$2:$B$301,$H26))</f>
      </c>
      <c r="C26" s="31">
        <f>IF($H26="","",INDEX(Appointments!$C$2:$C$301,$H26))</f>
      </c>
      <c r="D26" s="31">
        <f>IF($H26="","",INDEX(Appointments!$D$2:$D$301,$H26))</f>
      </c>
      <c r="E26" s="31">
        <f>IF($H26="","",INDEX(Appointments!$E$2:$E$301,$H26))</f>
      </c>
      <c r="F26" s="31">
        <f>IF($H26="","",INDEX(Appointments!$F$2:$F$301,$H26))</f>
      </c>
      <c r="G26" s="32">
        <f>IF($H26="","",INDEX(Appointments!$G$2:$G$301,$H26))</f>
      </c>
      <c r="H26" s="19">
        <f>IFERROR(MATCH(20,Appointments!$I$2:$I$301,0),"")</f>
      </c>
    </row>
    <row r="27" spans="2:8" x14ac:dyDescent="0.25">
      <c r="B27" s="28">
        <f>IF($H27="","",INDEX(Appointments!$B$2:$B$301,$H27))</f>
      </c>
      <c r="C27" s="19">
        <f>IF($H27="","",INDEX(Appointments!$C$2:$C$301,$H27))</f>
      </c>
      <c r="D27" s="19">
        <f>IF($H27="","",INDEX(Appointments!$D$2:$D$301,$H27))</f>
      </c>
      <c r="E27" s="19">
        <f>IF($H27="","",INDEX(Appointments!$E$2:$E$301,$H27))</f>
      </c>
      <c r="F27" s="19">
        <f>IF($H27="","",INDEX(Appointments!$F$2:$F$301,$H27))</f>
      </c>
      <c r="G27" s="29">
        <f>IF($H27="","",INDEX(Appointments!$G$2:$G$301,$H27))</f>
      </c>
      <c r="H27" s="19">
        <f>IFERROR(MATCH(21,Appointments!$I$2:$I$301,0),"")</f>
      </c>
    </row>
    <row r="28" spans="2:8" x14ac:dyDescent="0.25">
      <c r="B28" s="30">
        <f>IF($H28="","",INDEX(Appointments!$B$2:$B$301,$H28))</f>
      </c>
      <c r="C28" s="31">
        <f>IF($H28="","",INDEX(Appointments!$C$2:$C$301,$H28))</f>
      </c>
      <c r="D28" s="31">
        <f>IF($H28="","",INDEX(Appointments!$D$2:$D$301,$H28))</f>
      </c>
      <c r="E28" s="31">
        <f>IF($H28="","",INDEX(Appointments!$E$2:$E$301,$H28))</f>
      </c>
      <c r="F28" s="31">
        <f>IF($H28="","",INDEX(Appointments!$F$2:$F$301,$H28))</f>
      </c>
      <c r="G28" s="32">
        <f>IF($H28="","",INDEX(Appointments!$G$2:$G$301,$H28))</f>
      </c>
      <c r="H28" s="19">
        <f>IFERROR(MATCH(22,Appointments!$I$2:$I$301,0),"")</f>
      </c>
    </row>
    <row r="29" spans="2:8" x14ac:dyDescent="0.25">
      <c r="B29" s="28">
        <f>IF($H29="","",INDEX(Appointments!$B$2:$B$301,$H29))</f>
      </c>
      <c r="C29" s="19">
        <f>IF($H29="","",INDEX(Appointments!$C$2:$C$301,$H29))</f>
      </c>
      <c r="D29" s="19">
        <f>IF($H29="","",INDEX(Appointments!$D$2:$D$301,$H29))</f>
      </c>
      <c r="E29" s="19">
        <f>IF($H29="","",INDEX(Appointments!$E$2:$E$301,$H29))</f>
      </c>
      <c r="F29" s="19">
        <f>IF($H29="","",INDEX(Appointments!$F$2:$F$301,$H29))</f>
      </c>
      <c r="G29" s="29">
        <f>IF($H29="","",INDEX(Appointments!$G$2:$G$301,$H29))</f>
      </c>
      <c r="H29" s="19">
        <f>IFERROR(MATCH(23,Appointments!$I$2:$I$301,0),"")</f>
      </c>
    </row>
    <row r="30" spans="2:8" x14ac:dyDescent="0.25">
      <c r="B30" s="30">
        <f>IF($H30="","",INDEX(Appointments!$B$2:$B$301,$H30))</f>
      </c>
      <c r="C30" s="31">
        <f>IF($H30="","",INDEX(Appointments!$C$2:$C$301,$H30))</f>
      </c>
      <c r="D30" s="31">
        <f>IF($H30="","",INDEX(Appointments!$D$2:$D$301,$H30))</f>
      </c>
      <c r="E30" s="31">
        <f>IF($H30="","",INDEX(Appointments!$E$2:$E$301,$H30))</f>
      </c>
      <c r="F30" s="31">
        <f>IF($H30="","",INDEX(Appointments!$F$2:$F$301,$H30))</f>
      </c>
      <c r="G30" s="32">
        <f>IF($H30="","",INDEX(Appointments!$G$2:$G$301,$H30))</f>
      </c>
      <c r="H30" s="19">
        <f>IFERROR(MATCH(24,Appointments!$I$2:$I$301,0),"")</f>
      </c>
    </row>
    <row r="31" spans="2:8" x14ac:dyDescent="0.25">
      <c r="B31" s="28">
        <f>IF($H31="","",INDEX(Appointments!$B$2:$B$301,$H31))</f>
      </c>
      <c r="C31" s="19">
        <f>IF($H31="","",INDEX(Appointments!$C$2:$C$301,$H31))</f>
      </c>
      <c r="D31" s="19">
        <f>IF($H31="","",INDEX(Appointments!$D$2:$D$301,$H31))</f>
      </c>
      <c r="E31" s="19">
        <f>IF($H31="","",INDEX(Appointments!$E$2:$E$301,$H31))</f>
      </c>
      <c r="F31" s="19">
        <f>IF($H31="","",INDEX(Appointments!$F$2:$F$301,$H31))</f>
      </c>
      <c r="G31" s="29">
        <f>IF($H31="","",INDEX(Appointments!$G$2:$G$301,$H31))</f>
      </c>
      <c r="H31" s="19">
        <f>IFERROR(MATCH(25,Appointments!$I$2:$I$301,0),"")</f>
      </c>
    </row>
    <row r="33" spans="2:3" x14ac:dyDescent="0.25">
      <c r="B33" s="26" t="s">
        <v>78</v>
      </c>
      <c r="C33" s="33">
        <f>COUNTIF(Appointments!$A$2:$A$301,$C$4)</f>
      </c>
    </row>
  </sheetData>
  <sheetProtection sheet="1" formatColumns="0" formatRows="0" sort="0" autoFilter="0"/>
  <conditionalFormatting sqref="G7:G31">
    <cfRule type="containsText" dxfId="3" priority="1">
      <formula>NOT(ISERROR(SEARCH("Missed",G7)))</formula>
    </cfRule>
    <cfRule type="containsText" dxfId="4" priority="2">
      <formula>NOT(ISERROR(SEARCH("Seen",G7)))</formula>
    </cfRule>
    <cfRule type="containsText" dxfId="5" priority="3">
      <formula>NOT(ISERROR(SEARCH("Cancelled",G7)))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A1:G17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2" customWidth="1"/>
    <col min="3" max="5" width="11" customWidth="1"/>
    <col min="6" max="6" width="12" customWidth="1"/>
    <col min="7" max="7" width="11" customWidth="1"/>
  </cols>
  <sheetData>
    <row r="1" spans="2:2" x14ac:dyDescent="0.25">
      <c r="B1" s="24" t="s">
        <v>79</v>
      </c>
    </row>
    <row r="2" spans="2:2" x14ac:dyDescent="0.25">
      <c r="B2" s="25" t="s">
        <v>80</v>
      </c>
    </row>
    <row r="4" spans="2:3" x14ac:dyDescent="0.25">
      <c r="B4" s="26" t="s">
        <v>18</v>
      </c>
      <c r="C4" s="15">
        <v>46233</v>
      </c>
    </row>
    <row r="6" spans="2:7" x14ac:dyDescent="0.25">
      <c r="B6" s="14" t="s">
        <v>77</v>
      </c>
      <c r="C6" s="14" t="s">
        <v>29</v>
      </c>
      <c r="D6" s="14" t="s">
        <v>34</v>
      </c>
      <c r="E6" s="14" t="s">
        <v>42</v>
      </c>
      <c r="F6" s="14" t="s">
        <v>57</v>
      </c>
      <c r="G6" s="14" t="s">
        <v>81</v>
      </c>
    </row>
    <row r="7" spans="2:7" x14ac:dyDescent="0.25">
      <c r="B7" s="17" t="s">
        <v>27</v>
      </c>
      <c r="C7" s="34">
        <f>COUNTIFS(Appointments!$E$2:$E$301,$B7,Appointments!$A$2:$A$301,$C$4,Appointments!$G$2:$G$301,"Booked")</f>
      </c>
      <c r="D7" s="34">
        <f>COUNTIFS(Appointments!$E$2:$E$301,$B7,Appointments!$A$2:$A$301,$C$4,Appointments!$G$2:$G$301,"Seen")</f>
      </c>
      <c r="E7" s="34">
        <f>COUNTIFS(Appointments!$E$2:$E$301,$B7,Appointments!$A$2:$A$301,$C$4,Appointments!$G$2:$G$301,"Missed")</f>
      </c>
      <c r="F7" s="34">
        <f>COUNTIFS(Appointments!$E$2:$E$301,$B7,Appointments!$A$2:$A$301,$C$4,Appointments!$G$2:$G$301,"Cancelled")</f>
      </c>
      <c r="G7" s="33">
        <f>IF($B7="","",SUM(C7:F7))</f>
      </c>
    </row>
    <row r="8" spans="2:7" x14ac:dyDescent="0.25">
      <c r="B8" s="17" t="s">
        <v>32</v>
      </c>
      <c r="C8" s="34">
        <f>COUNTIFS(Appointments!$E$2:$E$301,$B8,Appointments!$A$2:$A$301,$C$4,Appointments!$G$2:$G$301,"Booked")</f>
      </c>
      <c r="D8" s="34">
        <f>COUNTIFS(Appointments!$E$2:$E$301,$B8,Appointments!$A$2:$A$301,$C$4,Appointments!$G$2:$G$301,"Seen")</f>
      </c>
      <c r="E8" s="34">
        <f>COUNTIFS(Appointments!$E$2:$E$301,$B8,Appointments!$A$2:$A$301,$C$4,Appointments!$G$2:$G$301,"Missed")</f>
      </c>
      <c r="F8" s="34">
        <f>COUNTIFS(Appointments!$E$2:$E$301,$B8,Appointments!$A$2:$A$301,$C$4,Appointments!$G$2:$G$301,"Cancelled")</f>
      </c>
      <c r="G8" s="33">
        <f>IF($B8="","",SUM(C8:F8))</f>
      </c>
    </row>
    <row r="9" spans="2:7" x14ac:dyDescent="0.25">
      <c r="B9" s="17" t="s">
        <v>45</v>
      </c>
      <c r="C9" s="34">
        <f>COUNTIFS(Appointments!$E$2:$E$301,$B9,Appointments!$A$2:$A$301,$C$4,Appointments!$G$2:$G$301,"Booked")</f>
      </c>
      <c r="D9" s="34">
        <f>COUNTIFS(Appointments!$E$2:$E$301,$B9,Appointments!$A$2:$A$301,$C$4,Appointments!$G$2:$G$301,"Seen")</f>
      </c>
      <c r="E9" s="34">
        <f>COUNTIFS(Appointments!$E$2:$E$301,$B9,Appointments!$A$2:$A$301,$C$4,Appointments!$G$2:$G$301,"Missed")</f>
      </c>
      <c r="F9" s="34">
        <f>COUNTIFS(Appointments!$E$2:$E$301,$B9,Appointments!$A$2:$A$301,$C$4,Appointments!$G$2:$G$301,"Cancelled")</f>
      </c>
      <c r="G9" s="33">
        <f>IF($B9="","",SUM(C9:F9))</f>
      </c>
    </row>
    <row r="10" spans="2:7" x14ac:dyDescent="0.25">
      <c r="B10" s="17" t="s">
        <v>40</v>
      </c>
      <c r="C10" s="34">
        <f>COUNTIFS(Appointments!$E$2:$E$301,$B10,Appointments!$A$2:$A$301,$C$4,Appointments!$G$2:$G$301,"Booked")</f>
      </c>
      <c r="D10" s="34">
        <f>COUNTIFS(Appointments!$E$2:$E$301,$B10,Appointments!$A$2:$A$301,$C$4,Appointments!$G$2:$G$301,"Seen")</f>
      </c>
      <c r="E10" s="34">
        <f>COUNTIFS(Appointments!$E$2:$E$301,$B10,Appointments!$A$2:$A$301,$C$4,Appointments!$G$2:$G$301,"Missed")</f>
      </c>
      <c r="F10" s="34">
        <f>COUNTIFS(Appointments!$E$2:$E$301,$B10,Appointments!$A$2:$A$301,$C$4,Appointments!$G$2:$G$301,"Cancelled")</f>
      </c>
      <c r="G10" s="33">
        <f>IF($B10="","",SUM(C10:F10))</f>
      </c>
    </row>
    <row r="11" spans="2:7" x14ac:dyDescent="0.25">
      <c r="B11" s="17" t="s">
        <v>52</v>
      </c>
      <c r="C11" s="34">
        <f>COUNTIFS(Appointments!$E$2:$E$301,$B11,Appointments!$A$2:$A$301,$C$4,Appointments!$G$2:$G$301,"Booked")</f>
      </c>
      <c r="D11" s="34">
        <f>COUNTIFS(Appointments!$E$2:$E$301,$B11,Appointments!$A$2:$A$301,$C$4,Appointments!$G$2:$G$301,"Seen")</f>
      </c>
      <c r="E11" s="34">
        <f>COUNTIFS(Appointments!$E$2:$E$301,$B11,Appointments!$A$2:$A$301,$C$4,Appointments!$G$2:$G$301,"Missed")</f>
      </c>
      <c r="F11" s="34">
        <f>COUNTIFS(Appointments!$E$2:$E$301,$B11,Appointments!$A$2:$A$301,$C$4,Appointments!$G$2:$G$301,"Cancelled")</f>
      </c>
      <c r="G11" s="33">
        <f>IF($B11="","",SUM(C11:F11))</f>
      </c>
    </row>
    <row r="12" spans="2:7" x14ac:dyDescent="0.25">
      <c r="B12" s="17" t="s">
        <v>82</v>
      </c>
      <c r="C12" s="34">
        <f>COUNTIFS(Appointments!$E$2:$E$301,$B12,Appointments!$A$2:$A$301,$C$4,Appointments!$G$2:$G$301,"Booked")</f>
      </c>
      <c r="D12" s="34">
        <f>COUNTIFS(Appointments!$E$2:$E$301,$B12,Appointments!$A$2:$A$301,$C$4,Appointments!$G$2:$G$301,"Seen")</f>
      </c>
      <c r="E12" s="34">
        <f>COUNTIFS(Appointments!$E$2:$E$301,$B12,Appointments!$A$2:$A$301,$C$4,Appointments!$G$2:$G$301,"Missed")</f>
      </c>
      <c r="F12" s="34">
        <f>COUNTIFS(Appointments!$E$2:$E$301,$B12,Appointments!$A$2:$A$301,$C$4,Appointments!$G$2:$G$301,"Cancelled")</f>
      </c>
      <c r="G12" s="33">
        <f>IF($B12="","",SUM(C12:F12))</f>
      </c>
    </row>
    <row r="13" spans="2:7" x14ac:dyDescent="0.25">
      <c r="B13" s="17"/>
      <c r="C13" s="34">
        <f>COUNTIFS(Appointments!$E$2:$E$301,$B13,Appointments!$A$2:$A$301,$C$4,Appointments!$G$2:$G$301,"Booked")</f>
      </c>
      <c r="D13" s="34">
        <f>COUNTIFS(Appointments!$E$2:$E$301,$B13,Appointments!$A$2:$A$301,$C$4,Appointments!$G$2:$G$301,"Seen")</f>
      </c>
      <c r="E13" s="34">
        <f>COUNTIFS(Appointments!$E$2:$E$301,$B13,Appointments!$A$2:$A$301,$C$4,Appointments!$G$2:$G$301,"Missed")</f>
      </c>
      <c r="F13" s="34">
        <f>COUNTIFS(Appointments!$E$2:$E$301,$B13,Appointments!$A$2:$A$301,$C$4,Appointments!$G$2:$G$301,"Cancelled")</f>
      </c>
      <c r="G13" s="33">
        <f>IF($B13="","",SUM(C13:F13))</f>
      </c>
    </row>
    <row r="14" spans="2:7" x14ac:dyDescent="0.25">
      <c r="B14" s="22"/>
      <c r="C14" s="35">
        <f>COUNTIFS(Appointments!$E$2:$E$301,$B14,Appointments!$A$2:$A$301,$C$4,Appointments!$G$2:$G$301,"Booked")</f>
      </c>
      <c r="D14" s="35">
        <f>COUNTIFS(Appointments!$E$2:$E$301,$B14,Appointments!$A$2:$A$301,$C$4,Appointments!$G$2:$G$301,"Seen")</f>
      </c>
      <c r="E14" s="35">
        <f>COUNTIFS(Appointments!$E$2:$E$301,$B14,Appointments!$A$2:$A$301,$C$4,Appointments!$G$2:$G$301,"Missed")</f>
      </c>
      <c r="F14" s="35">
        <f>COUNTIFS(Appointments!$E$2:$E$301,$B14,Appointments!$A$2:$A$301,$C$4,Appointments!$G$2:$G$301,"Cancelled")</f>
      </c>
      <c r="G14" s="36">
        <f>IF($B14="","",SUM(C14:F14))</f>
      </c>
    </row>
    <row r="15" spans="2:7" x14ac:dyDescent="0.25">
      <c r="B15" s="17"/>
      <c r="C15" s="34">
        <f>COUNTIFS(Appointments!$E$2:$E$301,$B15,Appointments!$A$2:$A$301,$C$4,Appointments!$G$2:$G$301,"Booked")</f>
      </c>
      <c r="D15" s="34">
        <f>COUNTIFS(Appointments!$E$2:$E$301,$B15,Appointments!$A$2:$A$301,$C$4,Appointments!$G$2:$G$301,"Seen")</f>
      </c>
      <c r="E15" s="34">
        <f>COUNTIFS(Appointments!$E$2:$E$301,$B15,Appointments!$A$2:$A$301,$C$4,Appointments!$G$2:$G$301,"Missed")</f>
      </c>
      <c r="F15" s="34">
        <f>COUNTIFS(Appointments!$E$2:$E$301,$B15,Appointments!$A$2:$A$301,$C$4,Appointments!$G$2:$G$301,"Cancelled")</f>
      </c>
      <c r="G15" s="33">
        <f>IF($B15="","",SUM(C15:F15))</f>
      </c>
    </row>
    <row r="16" spans="2:7" x14ac:dyDescent="0.25">
      <c r="B16" s="22"/>
      <c r="C16" s="35">
        <f>COUNTIFS(Appointments!$E$2:$E$301,$B16,Appointments!$A$2:$A$301,$C$4,Appointments!$G$2:$G$301,"Booked")</f>
      </c>
      <c r="D16" s="35">
        <f>COUNTIFS(Appointments!$E$2:$E$301,$B16,Appointments!$A$2:$A$301,$C$4,Appointments!$G$2:$G$301,"Seen")</f>
      </c>
      <c r="E16" s="35">
        <f>COUNTIFS(Appointments!$E$2:$E$301,$B16,Appointments!$A$2:$A$301,$C$4,Appointments!$G$2:$G$301,"Missed")</f>
      </c>
      <c r="F16" s="35">
        <f>COUNTIFS(Appointments!$E$2:$E$301,$B16,Appointments!$A$2:$A$301,$C$4,Appointments!$G$2:$G$301,"Cancelled")</f>
      </c>
      <c r="G16" s="36">
        <f>IF($B16="","",SUM(C16:F16))</f>
      </c>
    </row>
    <row r="17" spans="1:7" x14ac:dyDescent="0.25">
      <c r="A17" s="37"/>
      <c r="B17" s="38" t="s">
        <v>83</v>
      </c>
      <c r="C17" s="33">
        <f>SUM(C7:C16)</f>
      </c>
      <c r="D17" s="33">
        <f>SUM(D7:D16)</f>
      </c>
      <c r="E17" s="33">
        <f>SUM(E7:E16)</f>
      </c>
      <c r="F17" s="33">
        <f>SUM(F7:F16)</f>
      </c>
      <c r="G17" s="33">
        <f>SUM(G7:G16)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B1:I46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3" customWidth="1"/>
    <col min="4" max="4" width="24" customWidth="1"/>
    <col min="5" max="5" width="15" customWidth="1"/>
    <col min="6" max="6" width="20" customWidth="1"/>
    <col min="7" max="7" width="26" customWidth="1"/>
    <col min="8" max="8" width="5" customWidth="1"/>
    <col min="9" max="9" width="9" hidden="1" customWidth="1"/>
  </cols>
  <sheetData>
    <row r="1" spans="2:2" x14ac:dyDescent="0.25">
      <c r="B1" s="24" t="s">
        <v>84</v>
      </c>
    </row>
    <row r="2" spans="2:2" x14ac:dyDescent="0.25">
      <c r="B2" s="25" t="s">
        <v>85</v>
      </c>
    </row>
    <row r="4" spans="2:3" x14ac:dyDescent="0.25">
      <c r="B4" s="26" t="s">
        <v>86</v>
      </c>
      <c r="C4" s="39">
        <f>COUNTIF(Appointments!$G$2:$G$301,"Missed")</f>
      </c>
    </row>
    <row r="6" spans="2:7" x14ac:dyDescent="0.25">
      <c r="B6" s="14" t="s">
        <v>18</v>
      </c>
      <c r="C6" s="14" t="s">
        <v>19</v>
      </c>
      <c r="D6" s="14" t="s">
        <v>76</v>
      </c>
      <c r="E6" s="14" t="s">
        <v>21</v>
      </c>
      <c r="F6" s="14" t="s">
        <v>77</v>
      </c>
      <c r="G6" s="14" t="s">
        <v>23</v>
      </c>
    </row>
    <row r="7" spans="2:9" x14ac:dyDescent="0.25">
      <c r="B7" s="40">
        <f>IF($I7="","",INDEX(Appointments!$A$2:$A$301,$I7))</f>
      </c>
      <c r="C7" s="41">
        <f>IF($I7="","",INDEX(Appointments!$B$2:$B$301,$I7))</f>
      </c>
      <c r="D7" s="42">
        <f>IF($I7="","",INDEX(Appointments!$C$2:$C$301,$I7))</f>
      </c>
      <c r="E7" s="42">
        <f>IF($I7="","",INDEX(Appointments!$D$2:$D$301,$I7))</f>
      </c>
      <c r="F7" s="42">
        <f>IF($I7="","",INDEX(Appointments!$E$2:$E$301,$I7))</f>
      </c>
      <c r="G7" s="42">
        <f>IF($I7="","",INDEX(Appointments!$F$2:$F$301,$I7))</f>
      </c>
      <c r="I7" s="19">
        <f>IFERROR(MATCH(1,Appointments!$J$2:$J$301,0),"")</f>
      </c>
    </row>
    <row r="8" spans="2:9" x14ac:dyDescent="0.25">
      <c r="B8" s="43">
        <f>IF($I8="","",INDEX(Appointments!$A$2:$A$301,$I8))</f>
      </c>
      <c r="C8" s="44">
        <f>IF($I8="","",INDEX(Appointments!$B$2:$B$301,$I8))</f>
      </c>
      <c r="D8" s="45">
        <f>IF($I8="","",INDEX(Appointments!$C$2:$C$301,$I8))</f>
      </c>
      <c r="E8" s="45">
        <f>IF($I8="","",INDEX(Appointments!$D$2:$D$301,$I8))</f>
      </c>
      <c r="F8" s="45">
        <f>IF($I8="","",INDEX(Appointments!$E$2:$E$301,$I8))</f>
      </c>
      <c r="G8" s="45">
        <f>IF($I8="","",INDEX(Appointments!$F$2:$F$301,$I8))</f>
      </c>
      <c r="I8" s="19">
        <f>IFERROR(MATCH(2,Appointments!$J$2:$J$301,0),"")</f>
      </c>
    </row>
    <row r="9" spans="2:9" x14ac:dyDescent="0.25">
      <c r="B9" s="40">
        <f>IF($I9="","",INDEX(Appointments!$A$2:$A$301,$I9))</f>
      </c>
      <c r="C9" s="41">
        <f>IF($I9="","",INDEX(Appointments!$B$2:$B$301,$I9))</f>
      </c>
      <c r="D9" s="42">
        <f>IF($I9="","",INDEX(Appointments!$C$2:$C$301,$I9))</f>
      </c>
      <c r="E9" s="42">
        <f>IF($I9="","",INDEX(Appointments!$D$2:$D$301,$I9))</f>
      </c>
      <c r="F9" s="42">
        <f>IF($I9="","",INDEX(Appointments!$E$2:$E$301,$I9))</f>
      </c>
      <c r="G9" s="42">
        <f>IF($I9="","",INDEX(Appointments!$F$2:$F$301,$I9))</f>
      </c>
      <c r="I9" s="19">
        <f>IFERROR(MATCH(3,Appointments!$J$2:$J$301,0),"")</f>
      </c>
    </row>
    <row r="10" spans="2:9" x14ac:dyDescent="0.25">
      <c r="B10" s="43">
        <f>IF($I10="","",INDEX(Appointments!$A$2:$A$301,$I10))</f>
      </c>
      <c r="C10" s="44">
        <f>IF($I10="","",INDEX(Appointments!$B$2:$B$301,$I10))</f>
      </c>
      <c r="D10" s="45">
        <f>IF($I10="","",INDEX(Appointments!$C$2:$C$301,$I10))</f>
      </c>
      <c r="E10" s="45">
        <f>IF($I10="","",INDEX(Appointments!$D$2:$D$301,$I10))</f>
      </c>
      <c r="F10" s="45">
        <f>IF($I10="","",INDEX(Appointments!$E$2:$E$301,$I10))</f>
      </c>
      <c r="G10" s="45">
        <f>IF($I10="","",INDEX(Appointments!$F$2:$F$301,$I10))</f>
      </c>
      <c r="I10" s="19">
        <f>IFERROR(MATCH(4,Appointments!$J$2:$J$301,0),"")</f>
      </c>
    </row>
    <row r="11" spans="2:9" x14ac:dyDescent="0.25">
      <c r="B11" s="40">
        <f>IF($I11="","",INDEX(Appointments!$A$2:$A$301,$I11))</f>
      </c>
      <c r="C11" s="41">
        <f>IF($I11="","",INDEX(Appointments!$B$2:$B$301,$I11))</f>
      </c>
      <c r="D11" s="42">
        <f>IF($I11="","",INDEX(Appointments!$C$2:$C$301,$I11))</f>
      </c>
      <c r="E11" s="42">
        <f>IF($I11="","",INDEX(Appointments!$D$2:$D$301,$I11))</f>
      </c>
      <c r="F11" s="42">
        <f>IF($I11="","",INDEX(Appointments!$E$2:$E$301,$I11))</f>
      </c>
      <c r="G11" s="42">
        <f>IF($I11="","",INDEX(Appointments!$F$2:$F$301,$I11))</f>
      </c>
      <c r="I11" s="19">
        <f>IFERROR(MATCH(5,Appointments!$J$2:$J$301,0),"")</f>
      </c>
    </row>
    <row r="12" spans="2:9" x14ac:dyDescent="0.25">
      <c r="B12" s="43">
        <f>IF($I12="","",INDEX(Appointments!$A$2:$A$301,$I12))</f>
      </c>
      <c r="C12" s="44">
        <f>IF($I12="","",INDEX(Appointments!$B$2:$B$301,$I12))</f>
      </c>
      <c r="D12" s="45">
        <f>IF($I12="","",INDEX(Appointments!$C$2:$C$301,$I12))</f>
      </c>
      <c r="E12" s="45">
        <f>IF($I12="","",INDEX(Appointments!$D$2:$D$301,$I12))</f>
      </c>
      <c r="F12" s="45">
        <f>IF($I12="","",INDEX(Appointments!$E$2:$E$301,$I12))</f>
      </c>
      <c r="G12" s="45">
        <f>IF($I12="","",INDEX(Appointments!$F$2:$F$301,$I12))</f>
      </c>
      <c r="I12" s="19">
        <f>IFERROR(MATCH(6,Appointments!$J$2:$J$301,0),"")</f>
      </c>
    </row>
    <row r="13" spans="2:9" x14ac:dyDescent="0.25">
      <c r="B13" s="40">
        <f>IF($I13="","",INDEX(Appointments!$A$2:$A$301,$I13))</f>
      </c>
      <c r="C13" s="41">
        <f>IF($I13="","",INDEX(Appointments!$B$2:$B$301,$I13))</f>
      </c>
      <c r="D13" s="42">
        <f>IF($I13="","",INDEX(Appointments!$C$2:$C$301,$I13))</f>
      </c>
      <c r="E13" s="42">
        <f>IF($I13="","",INDEX(Appointments!$D$2:$D$301,$I13))</f>
      </c>
      <c r="F13" s="42">
        <f>IF($I13="","",INDEX(Appointments!$E$2:$E$301,$I13))</f>
      </c>
      <c r="G13" s="42">
        <f>IF($I13="","",INDEX(Appointments!$F$2:$F$301,$I13))</f>
      </c>
      <c r="I13" s="19">
        <f>IFERROR(MATCH(7,Appointments!$J$2:$J$301,0),"")</f>
      </c>
    </row>
    <row r="14" spans="2:9" x14ac:dyDescent="0.25">
      <c r="B14" s="43">
        <f>IF($I14="","",INDEX(Appointments!$A$2:$A$301,$I14))</f>
      </c>
      <c r="C14" s="44">
        <f>IF($I14="","",INDEX(Appointments!$B$2:$B$301,$I14))</f>
      </c>
      <c r="D14" s="45">
        <f>IF($I14="","",INDEX(Appointments!$C$2:$C$301,$I14))</f>
      </c>
      <c r="E14" s="45">
        <f>IF($I14="","",INDEX(Appointments!$D$2:$D$301,$I14))</f>
      </c>
      <c r="F14" s="45">
        <f>IF($I14="","",INDEX(Appointments!$E$2:$E$301,$I14))</f>
      </c>
      <c r="G14" s="45">
        <f>IF($I14="","",INDEX(Appointments!$F$2:$F$301,$I14))</f>
      </c>
      <c r="I14" s="19">
        <f>IFERROR(MATCH(8,Appointments!$J$2:$J$301,0),"")</f>
      </c>
    </row>
    <row r="15" spans="2:9" x14ac:dyDescent="0.25">
      <c r="B15" s="40">
        <f>IF($I15="","",INDEX(Appointments!$A$2:$A$301,$I15))</f>
      </c>
      <c r="C15" s="41">
        <f>IF($I15="","",INDEX(Appointments!$B$2:$B$301,$I15))</f>
      </c>
      <c r="D15" s="42">
        <f>IF($I15="","",INDEX(Appointments!$C$2:$C$301,$I15))</f>
      </c>
      <c r="E15" s="42">
        <f>IF($I15="","",INDEX(Appointments!$D$2:$D$301,$I15))</f>
      </c>
      <c r="F15" s="42">
        <f>IF($I15="","",INDEX(Appointments!$E$2:$E$301,$I15))</f>
      </c>
      <c r="G15" s="42">
        <f>IF($I15="","",INDEX(Appointments!$F$2:$F$301,$I15))</f>
      </c>
      <c r="I15" s="19">
        <f>IFERROR(MATCH(9,Appointments!$J$2:$J$301,0),"")</f>
      </c>
    </row>
    <row r="16" spans="2:9" x14ac:dyDescent="0.25">
      <c r="B16" s="43">
        <f>IF($I16="","",INDEX(Appointments!$A$2:$A$301,$I16))</f>
      </c>
      <c r="C16" s="44">
        <f>IF($I16="","",INDEX(Appointments!$B$2:$B$301,$I16))</f>
      </c>
      <c r="D16" s="45">
        <f>IF($I16="","",INDEX(Appointments!$C$2:$C$301,$I16))</f>
      </c>
      <c r="E16" s="45">
        <f>IF($I16="","",INDEX(Appointments!$D$2:$D$301,$I16))</f>
      </c>
      <c r="F16" s="45">
        <f>IF($I16="","",INDEX(Appointments!$E$2:$E$301,$I16))</f>
      </c>
      <c r="G16" s="45">
        <f>IF($I16="","",INDEX(Appointments!$F$2:$F$301,$I16))</f>
      </c>
      <c r="I16" s="19">
        <f>IFERROR(MATCH(10,Appointments!$J$2:$J$301,0),"")</f>
      </c>
    </row>
    <row r="17" spans="2:9" x14ac:dyDescent="0.25">
      <c r="B17" s="40">
        <f>IF($I17="","",INDEX(Appointments!$A$2:$A$301,$I17))</f>
      </c>
      <c r="C17" s="41">
        <f>IF($I17="","",INDEX(Appointments!$B$2:$B$301,$I17))</f>
      </c>
      <c r="D17" s="42">
        <f>IF($I17="","",INDEX(Appointments!$C$2:$C$301,$I17))</f>
      </c>
      <c r="E17" s="42">
        <f>IF($I17="","",INDEX(Appointments!$D$2:$D$301,$I17))</f>
      </c>
      <c r="F17" s="42">
        <f>IF($I17="","",INDEX(Appointments!$E$2:$E$301,$I17))</f>
      </c>
      <c r="G17" s="42">
        <f>IF($I17="","",INDEX(Appointments!$F$2:$F$301,$I17))</f>
      </c>
      <c r="I17" s="19">
        <f>IFERROR(MATCH(11,Appointments!$J$2:$J$301,0),"")</f>
      </c>
    </row>
    <row r="18" spans="2:9" x14ac:dyDescent="0.25">
      <c r="B18" s="43">
        <f>IF($I18="","",INDEX(Appointments!$A$2:$A$301,$I18))</f>
      </c>
      <c r="C18" s="44">
        <f>IF($I18="","",INDEX(Appointments!$B$2:$B$301,$I18))</f>
      </c>
      <c r="D18" s="45">
        <f>IF($I18="","",INDEX(Appointments!$C$2:$C$301,$I18))</f>
      </c>
      <c r="E18" s="45">
        <f>IF($I18="","",INDEX(Appointments!$D$2:$D$301,$I18))</f>
      </c>
      <c r="F18" s="45">
        <f>IF($I18="","",INDEX(Appointments!$E$2:$E$301,$I18))</f>
      </c>
      <c r="G18" s="45">
        <f>IF($I18="","",INDEX(Appointments!$F$2:$F$301,$I18))</f>
      </c>
      <c r="I18" s="19">
        <f>IFERROR(MATCH(12,Appointments!$J$2:$J$301,0),"")</f>
      </c>
    </row>
    <row r="19" spans="2:9" x14ac:dyDescent="0.25">
      <c r="B19" s="40">
        <f>IF($I19="","",INDEX(Appointments!$A$2:$A$301,$I19))</f>
      </c>
      <c r="C19" s="41">
        <f>IF($I19="","",INDEX(Appointments!$B$2:$B$301,$I19))</f>
      </c>
      <c r="D19" s="42">
        <f>IF($I19="","",INDEX(Appointments!$C$2:$C$301,$I19))</f>
      </c>
      <c r="E19" s="42">
        <f>IF($I19="","",INDEX(Appointments!$D$2:$D$301,$I19))</f>
      </c>
      <c r="F19" s="42">
        <f>IF($I19="","",INDEX(Appointments!$E$2:$E$301,$I19))</f>
      </c>
      <c r="G19" s="42">
        <f>IF($I19="","",INDEX(Appointments!$F$2:$F$301,$I19))</f>
      </c>
      <c r="I19" s="19">
        <f>IFERROR(MATCH(13,Appointments!$J$2:$J$301,0),"")</f>
      </c>
    </row>
    <row r="20" spans="2:9" x14ac:dyDescent="0.25">
      <c r="B20" s="43">
        <f>IF($I20="","",INDEX(Appointments!$A$2:$A$301,$I20))</f>
      </c>
      <c r="C20" s="44">
        <f>IF($I20="","",INDEX(Appointments!$B$2:$B$301,$I20))</f>
      </c>
      <c r="D20" s="45">
        <f>IF($I20="","",INDEX(Appointments!$C$2:$C$301,$I20))</f>
      </c>
      <c r="E20" s="45">
        <f>IF($I20="","",INDEX(Appointments!$D$2:$D$301,$I20))</f>
      </c>
      <c r="F20" s="45">
        <f>IF($I20="","",INDEX(Appointments!$E$2:$E$301,$I20))</f>
      </c>
      <c r="G20" s="45">
        <f>IF($I20="","",INDEX(Appointments!$F$2:$F$301,$I20))</f>
      </c>
      <c r="I20" s="19">
        <f>IFERROR(MATCH(14,Appointments!$J$2:$J$301,0),"")</f>
      </c>
    </row>
    <row r="21" spans="2:9" x14ac:dyDescent="0.25">
      <c r="B21" s="40">
        <f>IF($I21="","",INDEX(Appointments!$A$2:$A$301,$I21))</f>
      </c>
      <c r="C21" s="41">
        <f>IF($I21="","",INDEX(Appointments!$B$2:$B$301,$I21))</f>
      </c>
      <c r="D21" s="42">
        <f>IF($I21="","",INDEX(Appointments!$C$2:$C$301,$I21))</f>
      </c>
      <c r="E21" s="42">
        <f>IF($I21="","",INDEX(Appointments!$D$2:$D$301,$I21))</f>
      </c>
      <c r="F21" s="42">
        <f>IF($I21="","",INDEX(Appointments!$E$2:$E$301,$I21))</f>
      </c>
      <c r="G21" s="42">
        <f>IF($I21="","",INDEX(Appointments!$F$2:$F$301,$I21))</f>
      </c>
      <c r="I21" s="19">
        <f>IFERROR(MATCH(15,Appointments!$J$2:$J$301,0),"")</f>
      </c>
    </row>
    <row r="22" spans="2:9" x14ac:dyDescent="0.25">
      <c r="B22" s="43">
        <f>IF($I22="","",INDEX(Appointments!$A$2:$A$301,$I22))</f>
      </c>
      <c r="C22" s="44">
        <f>IF($I22="","",INDEX(Appointments!$B$2:$B$301,$I22))</f>
      </c>
      <c r="D22" s="45">
        <f>IF($I22="","",INDEX(Appointments!$C$2:$C$301,$I22))</f>
      </c>
      <c r="E22" s="45">
        <f>IF($I22="","",INDEX(Appointments!$D$2:$D$301,$I22))</f>
      </c>
      <c r="F22" s="45">
        <f>IF($I22="","",INDEX(Appointments!$E$2:$E$301,$I22))</f>
      </c>
      <c r="G22" s="45">
        <f>IF($I22="","",INDEX(Appointments!$F$2:$F$301,$I22))</f>
      </c>
      <c r="I22" s="19">
        <f>IFERROR(MATCH(16,Appointments!$J$2:$J$301,0),"")</f>
      </c>
    </row>
    <row r="23" spans="2:9" x14ac:dyDescent="0.25">
      <c r="B23" s="40">
        <f>IF($I23="","",INDEX(Appointments!$A$2:$A$301,$I23))</f>
      </c>
      <c r="C23" s="41">
        <f>IF($I23="","",INDEX(Appointments!$B$2:$B$301,$I23))</f>
      </c>
      <c r="D23" s="42">
        <f>IF($I23="","",INDEX(Appointments!$C$2:$C$301,$I23))</f>
      </c>
      <c r="E23" s="42">
        <f>IF($I23="","",INDEX(Appointments!$D$2:$D$301,$I23))</f>
      </c>
      <c r="F23" s="42">
        <f>IF($I23="","",INDEX(Appointments!$E$2:$E$301,$I23))</f>
      </c>
      <c r="G23" s="42">
        <f>IF($I23="","",INDEX(Appointments!$F$2:$F$301,$I23))</f>
      </c>
      <c r="I23" s="19">
        <f>IFERROR(MATCH(17,Appointments!$J$2:$J$301,0),"")</f>
      </c>
    </row>
    <row r="24" spans="2:9" x14ac:dyDescent="0.25">
      <c r="B24" s="43">
        <f>IF($I24="","",INDEX(Appointments!$A$2:$A$301,$I24))</f>
      </c>
      <c r="C24" s="44">
        <f>IF($I24="","",INDEX(Appointments!$B$2:$B$301,$I24))</f>
      </c>
      <c r="D24" s="45">
        <f>IF($I24="","",INDEX(Appointments!$C$2:$C$301,$I24))</f>
      </c>
      <c r="E24" s="45">
        <f>IF($I24="","",INDEX(Appointments!$D$2:$D$301,$I24))</f>
      </c>
      <c r="F24" s="45">
        <f>IF($I24="","",INDEX(Appointments!$E$2:$E$301,$I24))</f>
      </c>
      <c r="G24" s="45">
        <f>IF($I24="","",INDEX(Appointments!$F$2:$F$301,$I24))</f>
      </c>
      <c r="I24" s="19">
        <f>IFERROR(MATCH(18,Appointments!$J$2:$J$301,0),"")</f>
      </c>
    </row>
    <row r="25" spans="2:9" x14ac:dyDescent="0.25">
      <c r="B25" s="40">
        <f>IF($I25="","",INDEX(Appointments!$A$2:$A$301,$I25))</f>
      </c>
      <c r="C25" s="41">
        <f>IF($I25="","",INDEX(Appointments!$B$2:$B$301,$I25))</f>
      </c>
      <c r="D25" s="42">
        <f>IF($I25="","",INDEX(Appointments!$C$2:$C$301,$I25))</f>
      </c>
      <c r="E25" s="42">
        <f>IF($I25="","",INDEX(Appointments!$D$2:$D$301,$I25))</f>
      </c>
      <c r="F25" s="42">
        <f>IF($I25="","",INDEX(Appointments!$E$2:$E$301,$I25))</f>
      </c>
      <c r="G25" s="42">
        <f>IF($I25="","",INDEX(Appointments!$F$2:$F$301,$I25))</f>
      </c>
      <c r="I25" s="19">
        <f>IFERROR(MATCH(19,Appointments!$J$2:$J$301,0),"")</f>
      </c>
    </row>
    <row r="26" spans="2:9" x14ac:dyDescent="0.25">
      <c r="B26" s="43">
        <f>IF($I26="","",INDEX(Appointments!$A$2:$A$301,$I26))</f>
      </c>
      <c r="C26" s="44">
        <f>IF($I26="","",INDEX(Appointments!$B$2:$B$301,$I26))</f>
      </c>
      <c r="D26" s="45">
        <f>IF($I26="","",INDEX(Appointments!$C$2:$C$301,$I26))</f>
      </c>
      <c r="E26" s="45">
        <f>IF($I26="","",INDEX(Appointments!$D$2:$D$301,$I26))</f>
      </c>
      <c r="F26" s="45">
        <f>IF($I26="","",INDEX(Appointments!$E$2:$E$301,$I26))</f>
      </c>
      <c r="G26" s="45">
        <f>IF($I26="","",INDEX(Appointments!$F$2:$F$301,$I26))</f>
      </c>
      <c r="I26" s="19">
        <f>IFERROR(MATCH(20,Appointments!$J$2:$J$301,0),"")</f>
      </c>
    </row>
    <row r="27" spans="2:9" x14ac:dyDescent="0.25">
      <c r="B27" s="40">
        <f>IF($I27="","",INDEX(Appointments!$A$2:$A$301,$I27))</f>
      </c>
      <c r="C27" s="41">
        <f>IF($I27="","",INDEX(Appointments!$B$2:$B$301,$I27))</f>
      </c>
      <c r="D27" s="42">
        <f>IF($I27="","",INDEX(Appointments!$C$2:$C$301,$I27))</f>
      </c>
      <c r="E27" s="42">
        <f>IF($I27="","",INDEX(Appointments!$D$2:$D$301,$I27))</f>
      </c>
      <c r="F27" s="42">
        <f>IF($I27="","",INDEX(Appointments!$E$2:$E$301,$I27))</f>
      </c>
      <c r="G27" s="42">
        <f>IF($I27="","",INDEX(Appointments!$F$2:$F$301,$I27))</f>
      </c>
      <c r="I27" s="19">
        <f>IFERROR(MATCH(21,Appointments!$J$2:$J$301,0),"")</f>
      </c>
    </row>
    <row r="28" spans="2:9" x14ac:dyDescent="0.25">
      <c r="B28" s="43">
        <f>IF($I28="","",INDEX(Appointments!$A$2:$A$301,$I28))</f>
      </c>
      <c r="C28" s="44">
        <f>IF($I28="","",INDEX(Appointments!$B$2:$B$301,$I28))</f>
      </c>
      <c r="D28" s="45">
        <f>IF($I28="","",INDEX(Appointments!$C$2:$C$301,$I28))</f>
      </c>
      <c r="E28" s="45">
        <f>IF($I28="","",INDEX(Appointments!$D$2:$D$301,$I28))</f>
      </c>
      <c r="F28" s="45">
        <f>IF($I28="","",INDEX(Appointments!$E$2:$E$301,$I28))</f>
      </c>
      <c r="G28" s="45">
        <f>IF($I28="","",INDEX(Appointments!$F$2:$F$301,$I28))</f>
      </c>
      <c r="I28" s="19">
        <f>IFERROR(MATCH(22,Appointments!$J$2:$J$301,0),"")</f>
      </c>
    </row>
    <row r="29" spans="2:9" x14ac:dyDescent="0.25">
      <c r="B29" s="40">
        <f>IF($I29="","",INDEX(Appointments!$A$2:$A$301,$I29))</f>
      </c>
      <c r="C29" s="41">
        <f>IF($I29="","",INDEX(Appointments!$B$2:$B$301,$I29))</f>
      </c>
      <c r="D29" s="42">
        <f>IF($I29="","",INDEX(Appointments!$C$2:$C$301,$I29))</f>
      </c>
      <c r="E29" s="42">
        <f>IF($I29="","",INDEX(Appointments!$D$2:$D$301,$I29))</f>
      </c>
      <c r="F29" s="42">
        <f>IF($I29="","",INDEX(Appointments!$E$2:$E$301,$I29))</f>
      </c>
      <c r="G29" s="42">
        <f>IF($I29="","",INDEX(Appointments!$F$2:$F$301,$I29))</f>
      </c>
      <c r="I29" s="19">
        <f>IFERROR(MATCH(23,Appointments!$J$2:$J$301,0),"")</f>
      </c>
    </row>
    <row r="30" spans="2:9" x14ac:dyDescent="0.25">
      <c r="B30" s="43">
        <f>IF($I30="","",INDEX(Appointments!$A$2:$A$301,$I30))</f>
      </c>
      <c r="C30" s="44">
        <f>IF($I30="","",INDEX(Appointments!$B$2:$B$301,$I30))</f>
      </c>
      <c r="D30" s="45">
        <f>IF($I30="","",INDEX(Appointments!$C$2:$C$301,$I30))</f>
      </c>
      <c r="E30" s="45">
        <f>IF($I30="","",INDEX(Appointments!$D$2:$D$301,$I30))</f>
      </c>
      <c r="F30" s="45">
        <f>IF($I30="","",INDEX(Appointments!$E$2:$E$301,$I30))</f>
      </c>
      <c r="G30" s="45">
        <f>IF($I30="","",INDEX(Appointments!$F$2:$F$301,$I30))</f>
      </c>
      <c r="I30" s="19">
        <f>IFERROR(MATCH(24,Appointments!$J$2:$J$301,0),"")</f>
      </c>
    </row>
    <row r="31" spans="2:9" x14ac:dyDescent="0.25">
      <c r="B31" s="40">
        <f>IF($I31="","",INDEX(Appointments!$A$2:$A$301,$I31))</f>
      </c>
      <c r="C31" s="41">
        <f>IF($I31="","",INDEX(Appointments!$B$2:$B$301,$I31))</f>
      </c>
      <c r="D31" s="42">
        <f>IF($I31="","",INDEX(Appointments!$C$2:$C$301,$I31))</f>
      </c>
      <c r="E31" s="42">
        <f>IF($I31="","",INDEX(Appointments!$D$2:$D$301,$I31))</f>
      </c>
      <c r="F31" s="42">
        <f>IF($I31="","",INDEX(Appointments!$E$2:$E$301,$I31))</f>
      </c>
      <c r="G31" s="42">
        <f>IF($I31="","",INDEX(Appointments!$F$2:$F$301,$I31))</f>
      </c>
      <c r="I31" s="19">
        <f>IFERROR(MATCH(25,Appointments!$J$2:$J$301,0),"")</f>
      </c>
    </row>
    <row r="32" spans="2:9" x14ac:dyDescent="0.25">
      <c r="B32" s="43">
        <f>IF($I32="","",INDEX(Appointments!$A$2:$A$301,$I32))</f>
      </c>
      <c r="C32" s="44">
        <f>IF($I32="","",INDEX(Appointments!$B$2:$B$301,$I32))</f>
      </c>
      <c r="D32" s="45">
        <f>IF($I32="","",INDEX(Appointments!$C$2:$C$301,$I32))</f>
      </c>
      <c r="E32" s="45">
        <f>IF($I32="","",INDEX(Appointments!$D$2:$D$301,$I32))</f>
      </c>
      <c r="F32" s="45">
        <f>IF($I32="","",INDEX(Appointments!$E$2:$E$301,$I32))</f>
      </c>
      <c r="G32" s="45">
        <f>IF($I32="","",INDEX(Appointments!$F$2:$F$301,$I32))</f>
      </c>
      <c r="I32" s="19">
        <f>IFERROR(MATCH(26,Appointments!$J$2:$J$301,0),"")</f>
      </c>
    </row>
    <row r="33" spans="2:9" x14ac:dyDescent="0.25">
      <c r="B33" s="40">
        <f>IF($I33="","",INDEX(Appointments!$A$2:$A$301,$I33))</f>
      </c>
      <c r="C33" s="41">
        <f>IF($I33="","",INDEX(Appointments!$B$2:$B$301,$I33))</f>
      </c>
      <c r="D33" s="42">
        <f>IF($I33="","",INDEX(Appointments!$C$2:$C$301,$I33))</f>
      </c>
      <c r="E33" s="42">
        <f>IF($I33="","",INDEX(Appointments!$D$2:$D$301,$I33))</f>
      </c>
      <c r="F33" s="42">
        <f>IF($I33="","",INDEX(Appointments!$E$2:$E$301,$I33))</f>
      </c>
      <c r="G33" s="42">
        <f>IF($I33="","",INDEX(Appointments!$F$2:$F$301,$I33))</f>
      </c>
      <c r="I33" s="19">
        <f>IFERROR(MATCH(27,Appointments!$J$2:$J$301,0),"")</f>
      </c>
    </row>
    <row r="34" spans="2:9" x14ac:dyDescent="0.25">
      <c r="B34" s="43">
        <f>IF($I34="","",INDEX(Appointments!$A$2:$A$301,$I34))</f>
      </c>
      <c r="C34" s="44">
        <f>IF($I34="","",INDEX(Appointments!$B$2:$B$301,$I34))</f>
      </c>
      <c r="D34" s="45">
        <f>IF($I34="","",INDEX(Appointments!$C$2:$C$301,$I34))</f>
      </c>
      <c r="E34" s="45">
        <f>IF($I34="","",INDEX(Appointments!$D$2:$D$301,$I34))</f>
      </c>
      <c r="F34" s="45">
        <f>IF($I34="","",INDEX(Appointments!$E$2:$E$301,$I34))</f>
      </c>
      <c r="G34" s="45">
        <f>IF($I34="","",INDEX(Appointments!$F$2:$F$301,$I34))</f>
      </c>
      <c r="I34" s="19">
        <f>IFERROR(MATCH(28,Appointments!$J$2:$J$301,0),"")</f>
      </c>
    </row>
    <row r="35" spans="2:9" x14ac:dyDescent="0.25">
      <c r="B35" s="40">
        <f>IF($I35="","",INDEX(Appointments!$A$2:$A$301,$I35))</f>
      </c>
      <c r="C35" s="41">
        <f>IF($I35="","",INDEX(Appointments!$B$2:$B$301,$I35))</f>
      </c>
      <c r="D35" s="42">
        <f>IF($I35="","",INDEX(Appointments!$C$2:$C$301,$I35))</f>
      </c>
      <c r="E35" s="42">
        <f>IF($I35="","",INDEX(Appointments!$D$2:$D$301,$I35))</f>
      </c>
      <c r="F35" s="42">
        <f>IF($I35="","",INDEX(Appointments!$E$2:$E$301,$I35))</f>
      </c>
      <c r="G35" s="42">
        <f>IF($I35="","",INDEX(Appointments!$F$2:$F$301,$I35))</f>
      </c>
      <c r="I35" s="19">
        <f>IFERROR(MATCH(29,Appointments!$J$2:$J$301,0),"")</f>
      </c>
    </row>
    <row r="36" spans="2:9" x14ac:dyDescent="0.25">
      <c r="B36" s="43">
        <f>IF($I36="","",INDEX(Appointments!$A$2:$A$301,$I36))</f>
      </c>
      <c r="C36" s="44">
        <f>IF($I36="","",INDEX(Appointments!$B$2:$B$301,$I36))</f>
      </c>
      <c r="D36" s="45">
        <f>IF($I36="","",INDEX(Appointments!$C$2:$C$301,$I36))</f>
      </c>
      <c r="E36" s="45">
        <f>IF($I36="","",INDEX(Appointments!$D$2:$D$301,$I36))</f>
      </c>
      <c r="F36" s="45">
        <f>IF($I36="","",INDEX(Appointments!$E$2:$E$301,$I36))</f>
      </c>
      <c r="G36" s="45">
        <f>IF($I36="","",INDEX(Appointments!$F$2:$F$301,$I36))</f>
      </c>
      <c r="I36" s="19">
        <f>IFERROR(MATCH(30,Appointments!$J$2:$J$301,0),"")</f>
      </c>
    </row>
    <row r="37" spans="2:9" x14ac:dyDescent="0.25">
      <c r="B37" s="40">
        <f>IF($I37="","",INDEX(Appointments!$A$2:$A$301,$I37))</f>
      </c>
      <c r="C37" s="41">
        <f>IF($I37="","",INDEX(Appointments!$B$2:$B$301,$I37))</f>
      </c>
      <c r="D37" s="42">
        <f>IF($I37="","",INDEX(Appointments!$C$2:$C$301,$I37))</f>
      </c>
      <c r="E37" s="42">
        <f>IF($I37="","",INDEX(Appointments!$D$2:$D$301,$I37))</f>
      </c>
      <c r="F37" s="42">
        <f>IF($I37="","",INDEX(Appointments!$E$2:$E$301,$I37))</f>
      </c>
      <c r="G37" s="42">
        <f>IF($I37="","",INDEX(Appointments!$F$2:$F$301,$I37))</f>
      </c>
      <c r="I37" s="19">
        <f>IFERROR(MATCH(31,Appointments!$J$2:$J$301,0),"")</f>
      </c>
    </row>
    <row r="38" spans="2:9" x14ac:dyDescent="0.25">
      <c r="B38" s="43">
        <f>IF($I38="","",INDEX(Appointments!$A$2:$A$301,$I38))</f>
      </c>
      <c r="C38" s="44">
        <f>IF($I38="","",INDEX(Appointments!$B$2:$B$301,$I38))</f>
      </c>
      <c r="D38" s="45">
        <f>IF($I38="","",INDEX(Appointments!$C$2:$C$301,$I38))</f>
      </c>
      <c r="E38" s="45">
        <f>IF($I38="","",INDEX(Appointments!$D$2:$D$301,$I38))</f>
      </c>
      <c r="F38" s="45">
        <f>IF($I38="","",INDEX(Appointments!$E$2:$E$301,$I38))</f>
      </c>
      <c r="G38" s="45">
        <f>IF($I38="","",INDEX(Appointments!$F$2:$F$301,$I38))</f>
      </c>
      <c r="I38" s="19">
        <f>IFERROR(MATCH(32,Appointments!$J$2:$J$301,0),"")</f>
      </c>
    </row>
    <row r="39" spans="2:9" x14ac:dyDescent="0.25">
      <c r="B39" s="40">
        <f>IF($I39="","",INDEX(Appointments!$A$2:$A$301,$I39))</f>
      </c>
      <c r="C39" s="41">
        <f>IF($I39="","",INDEX(Appointments!$B$2:$B$301,$I39))</f>
      </c>
      <c r="D39" s="42">
        <f>IF($I39="","",INDEX(Appointments!$C$2:$C$301,$I39))</f>
      </c>
      <c r="E39" s="42">
        <f>IF($I39="","",INDEX(Appointments!$D$2:$D$301,$I39))</f>
      </c>
      <c r="F39" s="42">
        <f>IF($I39="","",INDEX(Appointments!$E$2:$E$301,$I39))</f>
      </c>
      <c r="G39" s="42">
        <f>IF($I39="","",INDEX(Appointments!$F$2:$F$301,$I39))</f>
      </c>
      <c r="I39" s="19">
        <f>IFERROR(MATCH(33,Appointments!$J$2:$J$301,0),"")</f>
      </c>
    </row>
    <row r="40" spans="2:9" x14ac:dyDescent="0.25">
      <c r="B40" s="43">
        <f>IF($I40="","",INDEX(Appointments!$A$2:$A$301,$I40))</f>
      </c>
      <c r="C40" s="44">
        <f>IF($I40="","",INDEX(Appointments!$B$2:$B$301,$I40))</f>
      </c>
      <c r="D40" s="45">
        <f>IF($I40="","",INDEX(Appointments!$C$2:$C$301,$I40))</f>
      </c>
      <c r="E40" s="45">
        <f>IF($I40="","",INDEX(Appointments!$D$2:$D$301,$I40))</f>
      </c>
      <c r="F40" s="45">
        <f>IF($I40="","",INDEX(Appointments!$E$2:$E$301,$I40))</f>
      </c>
      <c r="G40" s="45">
        <f>IF($I40="","",INDEX(Appointments!$F$2:$F$301,$I40))</f>
      </c>
      <c r="I40" s="19">
        <f>IFERROR(MATCH(34,Appointments!$J$2:$J$301,0),"")</f>
      </c>
    </row>
    <row r="41" spans="2:9" x14ac:dyDescent="0.25">
      <c r="B41" s="40">
        <f>IF($I41="","",INDEX(Appointments!$A$2:$A$301,$I41))</f>
      </c>
      <c r="C41" s="41">
        <f>IF($I41="","",INDEX(Appointments!$B$2:$B$301,$I41))</f>
      </c>
      <c r="D41" s="42">
        <f>IF($I41="","",INDEX(Appointments!$C$2:$C$301,$I41))</f>
      </c>
      <c r="E41" s="42">
        <f>IF($I41="","",INDEX(Appointments!$D$2:$D$301,$I41))</f>
      </c>
      <c r="F41" s="42">
        <f>IF($I41="","",INDEX(Appointments!$E$2:$E$301,$I41))</f>
      </c>
      <c r="G41" s="42">
        <f>IF($I41="","",INDEX(Appointments!$F$2:$F$301,$I41))</f>
      </c>
      <c r="I41" s="19">
        <f>IFERROR(MATCH(35,Appointments!$J$2:$J$301,0),"")</f>
      </c>
    </row>
    <row r="42" spans="2:9" x14ac:dyDescent="0.25">
      <c r="B42" s="43">
        <f>IF($I42="","",INDEX(Appointments!$A$2:$A$301,$I42))</f>
      </c>
      <c r="C42" s="44">
        <f>IF($I42="","",INDEX(Appointments!$B$2:$B$301,$I42))</f>
      </c>
      <c r="D42" s="45">
        <f>IF($I42="","",INDEX(Appointments!$C$2:$C$301,$I42))</f>
      </c>
      <c r="E42" s="45">
        <f>IF($I42="","",INDEX(Appointments!$D$2:$D$301,$I42))</f>
      </c>
      <c r="F42" s="45">
        <f>IF($I42="","",INDEX(Appointments!$E$2:$E$301,$I42))</f>
      </c>
      <c r="G42" s="45">
        <f>IF($I42="","",INDEX(Appointments!$F$2:$F$301,$I42))</f>
      </c>
      <c r="I42" s="19">
        <f>IFERROR(MATCH(36,Appointments!$J$2:$J$301,0),"")</f>
      </c>
    </row>
    <row r="43" spans="2:9" x14ac:dyDescent="0.25">
      <c r="B43" s="40">
        <f>IF($I43="","",INDEX(Appointments!$A$2:$A$301,$I43))</f>
      </c>
      <c r="C43" s="41">
        <f>IF($I43="","",INDEX(Appointments!$B$2:$B$301,$I43))</f>
      </c>
      <c r="D43" s="42">
        <f>IF($I43="","",INDEX(Appointments!$C$2:$C$301,$I43))</f>
      </c>
      <c r="E43" s="42">
        <f>IF($I43="","",INDEX(Appointments!$D$2:$D$301,$I43))</f>
      </c>
      <c r="F43" s="42">
        <f>IF($I43="","",INDEX(Appointments!$E$2:$E$301,$I43))</f>
      </c>
      <c r="G43" s="42">
        <f>IF($I43="","",INDEX(Appointments!$F$2:$F$301,$I43))</f>
      </c>
      <c r="I43" s="19">
        <f>IFERROR(MATCH(37,Appointments!$J$2:$J$301,0),"")</f>
      </c>
    </row>
    <row r="44" spans="2:9" x14ac:dyDescent="0.25">
      <c r="B44" s="43">
        <f>IF($I44="","",INDEX(Appointments!$A$2:$A$301,$I44))</f>
      </c>
      <c r="C44" s="44">
        <f>IF($I44="","",INDEX(Appointments!$B$2:$B$301,$I44))</f>
      </c>
      <c r="D44" s="45">
        <f>IF($I44="","",INDEX(Appointments!$C$2:$C$301,$I44))</f>
      </c>
      <c r="E44" s="45">
        <f>IF($I44="","",INDEX(Appointments!$D$2:$D$301,$I44))</f>
      </c>
      <c r="F44" s="45">
        <f>IF($I44="","",INDEX(Appointments!$E$2:$E$301,$I44))</f>
      </c>
      <c r="G44" s="45">
        <f>IF($I44="","",INDEX(Appointments!$F$2:$F$301,$I44))</f>
      </c>
      <c r="I44" s="19">
        <f>IFERROR(MATCH(38,Appointments!$J$2:$J$301,0),"")</f>
      </c>
    </row>
    <row r="45" spans="2:9" x14ac:dyDescent="0.25">
      <c r="B45" s="40">
        <f>IF($I45="","",INDEX(Appointments!$A$2:$A$301,$I45))</f>
      </c>
      <c r="C45" s="41">
        <f>IF($I45="","",INDEX(Appointments!$B$2:$B$301,$I45))</f>
      </c>
      <c r="D45" s="42">
        <f>IF($I45="","",INDEX(Appointments!$C$2:$C$301,$I45))</f>
      </c>
      <c r="E45" s="42">
        <f>IF($I45="","",INDEX(Appointments!$D$2:$D$301,$I45))</f>
      </c>
      <c r="F45" s="42">
        <f>IF($I45="","",INDEX(Appointments!$E$2:$E$301,$I45))</f>
      </c>
      <c r="G45" s="42">
        <f>IF($I45="","",INDEX(Appointments!$F$2:$F$301,$I45))</f>
      </c>
      <c r="I45" s="19">
        <f>IFERROR(MATCH(39,Appointments!$J$2:$J$301,0),"")</f>
      </c>
    </row>
    <row r="46" spans="2:9" x14ac:dyDescent="0.25">
      <c r="B46" s="43">
        <f>IF($I46="","",INDEX(Appointments!$A$2:$A$301,$I46))</f>
      </c>
      <c r="C46" s="44">
        <f>IF($I46="","",INDEX(Appointments!$B$2:$B$301,$I46))</f>
      </c>
      <c r="D46" s="45">
        <f>IF($I46="","",INDEX(Appointments!$C$2:$C$301,$I46))</f>
      </c>
      <c r="E46" s="45">
        <f>IF($I46="","",INDEX(Appointments!$D$2:$D$301,$I46))</f>
      </c>
      <c r="F46" s="45">
        <f>IF($I46="","",INDEX(Appointments!$E$2:$E$301,$I46))</f>
      </c>
      <c r="G46" s="45">
        <f>IF($I46="","",INDEX(Appointments!$F$2:$F$301,$I46))</f>
      </c>
      <c r="I46" s="19">
        <f>IFERROR(MATCH(40,Appointments!$J$2:$J$301,0),"")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D17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4" customWidth="1"/>
    <col min="3" max="3" width="14" customWidth="1"/>
    <col min="4" max="4" width="26" customWidth="1"/>
  </cols>
  <sheetData>
    <row r="1" spans="2:2" x14ac:dyDescent="0.25">
      <c r="B1" s="24" t="s">
        <v>87</v>
      </c>
    </row>
    <row r="2" spans="2:2" x14ac:dyDescent="0.25">
      <c r="B2" s="25" t="s">
        <v>88</v>
      </c>
    </row>
    <row r="4" spans="2:3" x14ac:dyDescent="0.25">
      <c r="B4" s="26" t="s">
        <v>89</v>
      </c>
      <c r="C4" s="46">
        <f>COUNT(Appointments!$A$2:$A$301)</f>
      </c>
    </row>
    <row r="5" spans="2:3" x14ac:dyDescent="0.25">
      <c r="B5" s="26" t="s">
        <v>29</v>
      </c>
      <c r="C5" s="46">
        <f>COUNTIF(Appointments!$G$2:$G$301,"Booked")</f>
      </c>
    </row>
    <row r="6" spans="2:3" x14ac:dyDescent="0.25">
      <c r="B6" s="26" t="s">
        <v>34</v>
      </c>
      <c r="C6" s="47">
        <f>COUNTIF(Appointments!$G$2:$G$301,"Seen")</f>
      </c>
    </row>
    <row r="7" spans="2:3" x14ac:dyDescent="0.25">
      <c r="B7" s="26" t="s">
        <v>42</v>
      </c>
      <c r="C7" s="39">
        <f>COUNTIF(Appointments!$G$2:$G$301,"Missed")</f>
      </c>
    </row>
    <row r="8" spans="2:3" x14ac:dyDescent="0.25">
      <c r="B8" s="26" t="s">
        <v>57</v>
      </c>
      <c r="C8" s="48">
        <f>COUNTIF(Appointments!$G$2:$G$301,"Cancelled")</f>
      </c>
    </row>
    <row r="9" spans="2:3" x14ac:dyDescent="0.25">
      <c r="B9" s="26" t="s">
        <v>90</v>
      </c>
      <c r="C9" s="49">
        <f>IF((COUNTIF(Appointments!$G$2:$G$301,"Seen")+COUNTIF(Appointments!$G$2:$G$301,"Missed"))=0,"",COUNTIF(Appointments!$G$2:$G$301,"Missed")/(COUNTIF(Appointments!$G$2:$G$301,"Seen")+COUNTIF(Appointments!$G$2:$G$301,"Missed")))</f>
      </c>
    </row>
    <row r="11" spans="2:2" x14ac:dyDescent="0.25">
      <c r="B11" s="50" t="s">
        <v>91</v>
      </c>
    </row>
    <row r="12" spans="2:4" x14ac:dyDescent="0.25">
      <c r="B12" s="14" t="s">
        <v>24</v>
      </c>
      <c r="C12" s="14" t="s">
        <v>92</v>
      </c>
      <c r="D12" s="14" t="s">
        <v>93</v>
      </c>
    </row>
    <row r="13" spans="2:4" x14ac:dyDescent="0.25">
      <c r="B13" s="51" t="s">
        <v>29</v>
      </c>
      <c r="C13" s="34">
        <f>COUNTIF(Appointments!$G$2:$G$301,"Booked")</f>
      </c>
      <c r="D13" s="52">
        <f>IF(IF($C$17=0,0,C13/$C$17)="","",REPT("|",MIN(20,ROUND(IF($C$17=0,0,C13/$C$17)*20,0)))&amp;REPT("·",MAX(0,20-ROUND(IF($C$17=0,0,C13/$C$17)*20,0))))</f>
      </c>
    </row>
    <row r="14" spans="2:4" x14ac:dyDescent="0.25">
      <c r="B14" s="53" t="s">
        <v>34</v>
      </c>
      <c r="C14" s="35">
        <f>COUNTIF(Appointments!$G$2:$G$301,"Seen")</f>
      </c>
      <c r="D14" s="54">
        <f>IF(IF($C$17=0,0,C14/$C$17)="","",REPT("|",MIN(20,ROUND(IF($C$17=0,0,C14/$C$17)*20,0)))&amp;REPT("·",MAX(0,20-ROUND(IF($C$17=0,0,C14/$C$17)*20,0))))</f>
      </c>
    </row>
    <row r="15" spans="2:4" x14ac:dyDescent="0.25">
      <c r="B15" s="51" t="s">
        <v>42</v>
      </c>
      <c r="C15" s="34">
        <f>COUNTIF(Appointments!$G$2:$G$301,"Missed")</f>
      </c>
      <c r="D15" s="55">
        <f>IF(IF($C$17=0,0,C15/$C$17)="","",REPT("|",MIN(20,ROUND(IF($C$17=0,0,C15/$C$17)*20,0)))&amp;REPT("·",MAX(0,20-ROUND(IF($C$17=0,0,C15/$C$17)*20,0))))</f>
      </c>
    </row>
    <row r="16" spans="2:4" x14ac:dyDescent="0.25">
      <c r="B16" s="53" t="s">
        <v>57</v>
      </c>
      <c r="C16" s="35">
        <f>COUNTIF(Appointments!$G$2:$G$301,"Cancelled")</f>
      </c>
      <c r="D16" s="56">
        <f>IF(IF($C$17=0,0,C16/$C$17)="","",REPT("|",MIN(20,ROUND(IF($C$17=0,0,C16/$C$17)*20,0)))&amp;REPT("·",MAX(0,20-ROUND(IF($C$17=0,0,C16/$C$17)*20,0))))</f>
      </c>
    </row>
    <row r="17" spans="2:3" x14ac:dyDescent="0.25">
      <c r="B17" s="26" t="s">
        <v>81</v>
      </c>
      <c r="C17" s="33">
        <f>SUM(C13:C16)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Appointments</vt:lpstr>
      <vt:lpstr>Today</vt:lpstr>
      <vt:lpstr>Doctor Schedule</vt:lpstr>
      <vt:lpstr>Missed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2026-07-30T11:14:36Z</dcterms:modified>
</cp:coreProperties>
</file>