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Register" state="visible" r:id="rId5"/>
    <sheet sheetId="3" name="Pending" state="visible" r:id="rId6"/>
    <sheet sheetId="4" name="Test Counts" state="visible" r:id="rId7"/>
    <sheet sheetId="5" name="Summary" state="visible" r:id="rId8"/>
  </sheets>
  <calcPr calcId="171027" fullCalcOnLoad="1"/>
</workbook>
</file>

<file path=xl/sharedStrings.xml><?xml version="1.0" encoding="utf-8"?>
<sst xmlns="http://schemas.openxmlformats.org/spreadsheetml/2006/main" count="117" uniqueCount="84">
  <si>
    <t>LeadAfrik</t>
  </si>
  <si>
    <t>Laboratory Test Register</t>
  </si>
  <si>
    <t>One row per sample: log what was collected, mark it Pending, In progress or Reported, and the turnaround days work themselves out — with a pending list and counts by test type.</t>
  </si>
  <si>
    <t>How to use it</t>
  </si>
  <si>
    <t>1.  On Register, log each sample: its number, the date collected, the patient, the test requested and a status (Pending, In progress or Reported). When you report it, enter the date reported and the turnaround days fill in.</t>
  </si>
  <si>
    <t>2.  Pending lists every sample not yet reported, oldest first, with the days it has been waiting.</t>
  </si>
  <si>
    <t>3.  Test Counts shows how many of each test, how many reported and how many pending. Rename the yellow test cells to your own menu.</t>
  </si>
  <si>
    <t>4.  Summary counts your samples and the average turnaround.</t>
  </si>
  <si>
    <t>Colour guide</t>
  </si>
  <si>
    <t xml:space="preserve">   Yellow cells — type here. These are the only cells you edit.</t>
  </si>
  <si>
    <t xml:space="preserve">   White cells — automatic formulas. Locked so the maths cannot break.</t>
  </si>
  <si>
    <t xml:space="preserve">   Red — needs attention (a missed appointment, a test still pending, a delay).</t>
  </si>
  <si>
    <t xml:space="preserve">   Green — done and on time (a patient seen, a test reported).</t>
  </si>
  <si>
    <t>A note on privacy</t>
  </si>
  <si>
    <t>This is a record-keeping aid, not a laboratory information system. No patient data is held by LeadAfrik — the file is your lab's own. Because it holds patient names and results, keep it on a device only your staff can reach, and in Google Sheets share it with named people, never a public link.</t>
  </si>
  <si>
    <t>Works in Excel, WPS or Google Sheets. On your phone, upload to Google Drive and open with Google Sheets.</t>
  </si>
  <si>
    <t>Need a receipt for a lab test? Make one free at leadafrik.com/receipt.</t>
  </si>
  <si>
    <t>© LeadAfrik · leadafrik.com/templates · Built to be used.</t>
  </si>
  <si>
    <t>Sample No</t>
  </si>
  <si>
    <t>Date collected</t>
  </si>
  <si>
    <t>Patient</t>
  </si>
  <si>
    <t>Test requested</t>
  </si>
  <si>
    <t>Result status</t>
  </si>
  <si>
    <t>Date reported</t>
  </si>
  <si>
    <t>Turnaround (days)</t>
  </si>
  <si>
    <t>LAB0001</t>
  </si>
  <si>
    <t>Mary Wanjiku</t>
  </si>
  <si>
    <t>Full blood count</t>
  </si>
  <si>
    <t>Reported</t>
  </si>
  <si>
    <t>LAB0002</t>
  </si>
  <si>
    <t>John Kamau</t>
  </si>
  <si>
    <t>Malaria (mRDT)</t>
  </si>
  <si>
    <t>LAB0003</t>
  </si>
  <si>
    <t>Grace Njeri</t>
  </si>
  <si>
    <t>Urinalysis</t>
  </si>
  <si>
    <t>LAB0004</t>
  </si>
  <si>
    <t>Peter Omondi</t>
  </si>
  <si>
    <t>Blood sugar (RBS)</t>
  </si>
  <si>
    <t>In progress</t>
  </si>
  <si>
    <t>LAB0005</t>
  </si>
  <si>
    <t>Aisha Hassan</t>
  </si>
  <si>
    <t>HIV test</t>
  </si>
  <si>
    <t>LAB0006</t>
  </si>
  <si>
    <t>David Mutua</t>
  </si>
  <si>
    <t>Widal</t>
  </si>
  <si>
    <t>Pending</t>
  </si>
  <si>
    <t>LAB0007</t>
  </si>
  <si>
    <t>Faith Chebet</t>
  </si>
  <si>
    <t>LAB0008</t>
  </si>
  <si>
    <t>Samuel Kiptoo</t>
  </si>
  <si>
    <t>Stool O/C</t>
  </si>
  <si>
    <t>LAB0009</t>
  </si>
  <si>
    <t>Lucy Adhiambo</t>
  </si>
  <si>
    <t>Lipid profile</t>
  </si>
  <si>
    <t>LAB0010</t>
  </si>
  <si>
    <t>Brian Otieno</t>
  </si>
  <si>
    <t>Liver function</t>
  </si>
  <si>
    <t>LAB0011</t>
  </si>
  <si>
    <t>Esther Muthoni</t>
  </si>
  <si>
    <t>Pregnancy test</t>
  </si>
  <si>
    <t>LAB0012</t>
  </si>
  <si>
    <t>Kevin Barasa</t>
  </si>
  <si>
    <t>Pending Tests</t>
  </si>
  <si>
    <t>Every sample not yet reported, oldest first. Days waiting counts from the collection date to today.</t>
  </si>
  <si>
    <t>Pending total</t>
  </si>
  <si>
    <t>Test</t>
  </si>
  <si>
    <t>Status</t>
  </si>
  <si>
    <t>Days waiting</t>
  </si>
  <si>
    <t>Counts by Test Type</t>
  </si>
  <si>
    <t>How many of each test, how many reported and how many still pending. Rename the yellow test cells to your own menu.</t>
  </si>
  <si>
    <t>Total</t>
  </si>
  <si>
    <t>Avg days</t>
  </si>
  <si>
    <t>Visual</t>
  </si>
  <si>
    <t>TOTAL</t>
  </si>
  <si>
    <t>Summary</t>
  </si>
  <si>
    <t>A quick count of your samples and how fast they are being reported.</t>
  </si>
  <si>
    <t>Samples logged</t>
  </si>
  <si>
    <t>Pending (not reported)</t>
  </si>
  <si>
    <t>Reported rate</t>
  </si>
  <si>
    <t>Average turnaround (days)</t>
  </si>
  <si>
    <t>Longest turnaround (days)</t>
  </si>
  <si>
    <t>Result status breakdown</t>
  </si>
  <si>
    <t>Count</t>
  </si>
  <si>
    <t>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</si>
</sst>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-mmm-yyyy"/>
    <numFmt numFmtId="165" formatCode="0.0"/>
    <numFmt numFmtId="166" formatCode="0.0%"/>
  </numFmts>
  <fonts count="25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color rgb="FF7A8794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color rgb="FFC0392B"/>
      <sz val="12"/>
      <name val="Calibri"/>
    </font>
    <font>
      <color rgb="FF243660"/>
      <sz val="10"/>
      <name val="Consolas"/>
    </font>
    <font>
      <b/>
      <color rgb="FF1A2847"/>
      <sz val="12"/>
      <name val="Calibri"/>
    </font>
    <font>
      <b/>
      <color rgb="FF1F7A4D"/>
      <sz val="12"/>
      <name val="Calibri"/>
    </font>
    <font>
      <b/>
      <sz val="13"/>
      <name val="Calibri"/>
    </font>
    <font>
      <color rgb="FFC0392B"/>
      <sz val="10"/>
      <name val="Consolas"/>
    </font>
    <font>
      <color rgb="FFB87A38"/>
      <sz val="10"/>
      <name val="Consolas"/>
    </font>
    <font>
      <color rgb="FF1F7A4D"/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4" borderId="1" xfId="0" applyFont="1" applyFill="1" applyBorder="1" applyProtection="1">
      <protection locked="0"/>
    </xf>
    <xf numFmtId="164" fontId="6" fillId="4" borderId="1" xfId="0" applyNumberFormat="1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1" fontId="17" fillId="0" borderId="1" xfId="0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4" borderId="1" xfId="0" applyFont="1" applyFill="1" applyBorder="1"/>
    <xf numFmtId="164" fontId="6" fillId="4" borderId="1" xfId="0" applyNumberFormat="1" applyFont="1" applyFill="1" applyBorder="1"/>
    <xf numFmtId="0" fontId="6" fillId="4" borderId="1" xfId="0" applyFont="1" applyFill="1" applyBorder="1" applyAlignment="1">
      <alignment horizontal="center"/>
    </xf>
    <xf numFmtId="1" fontId="6" fillId="0" borderId="1" xfId="0" applyNumberFormat="1" applyFont="1" applyBorder="1"/>
    <xf numFmtId="165" fontId="6" fillId="0" borderId="1" xfId="0" applyNumberFormat="1" applyFont="1" applyBorder="1"/>
    <xf numFmtId="0" fontId="18" fillId="0" borderId="1" xfId="0" applyFont="1" applyBorder="1"/>
    <xf numFmtId="1" fontId="16" fillId="0" borderId="1" xfId="0" applyNumberFormat="1" applyFont="1" applyBorder="1"/>
    <xf numFmtId="1" fontId="19" fillId="0" borderId="1" xfId="0" applyNumberFormat="1" applyFont="1" applyBorder="1"/>
    <xf numFmtId="1" fontId="20" fillId="0" borderId="1" xfId="0" applyNumberFormat="1" applyFont="1" applyBorder="1"/>
    <xf numFmtId="166" fontId="20" fillId="0" borderId="1" xfId="0" applyNumberFormat="1" applyFont="1" applyBorder="1"/>
    <xf numFmtId="165" fontId="19" fillId="0" borderId="1" xfId="0" applyNumberFormat="1" applyFont="1" applyBorder="1"/>
    <xf numFmtId="0" fontId="21" fillId="0" borderId="0" xfId="0" applyFont="1"/>
    <xf numFmtId="0" fontId="6" fillId="0" borderId="0" xfId="0" applyFont="1"/>
    <xf numFmtId="0" fontId="22" fillId="0" borderId="1" xfId="0" applyFont="1" applyBorder="1"/>
    <xf numFmtId="0" fontId="6" fillId="4" borderId="0" xfId="0" applyFont="1" applyFill="1"/>
    <xf numFmtId="1" fontId="6" fillId="4" borderId="1" xfId="0" applyNumberFormat="1" applyFont="1" applyFill="1" applyBorder="1"/>
    <xf numFmtId="0" fontId="23" fillId="4" borderId="1" xfId="0" applyFont="1" applyFill="1" applyBorder="1"/>
    <xf numFmtId="0" fontId="24" fillId="0" borderId="1" xfId="0" applyFont="1" applyBorder="1"/>
  </cellXfs>
  <cellStyles count="1">
    <cellStyle name="Normal" xfId="0" builtinId="0"/>
  </cellStyles>
  <dxfs count="7">
    <dxf>
      <font>
        <b/>
        <color rgb="FF1F7A4D"/>
      </font>
    </dxf>
    <dxf>
      <font>
        <color rgb="FFB87A38"/>
      </font>
    </dxf>
    <dxf>
      <font>
        <color rgb="FFC0392B"/>
      </font>
    </dxf>
    <dxf>
      <font>
        <b/>
        <color rgb="FFC0392B"/>
      </font>
    </dxf>
    <dxf>
      <font>
        <color rgb="FFB87A38"/>
      </font>
    </dxf>
    <dxf>
      <font>
        <b/>
        <color rgb="FFC0392B"/>
      </font>
    </dxf>
    <dxf>
      <font>
        <b/>
        <color rgb="FFC039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4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22.099999999999998" customHeight="1" spans="2:2" x14ac:dyDescent="0.25">
      <c r="B18" s="5" t="s">
        <v>13</v>
      </c>
    </row>
    <row r="19" ht="18" customHeight="1" spans="2:2" x14ac:dyDescent="0.25">
      <c r="B19" s="10" t="s">
        <v>14</v>
      </c>
    </row>
    <row r="21" ht="18" customHeight="1" spans="2:2" x14ac:dyDescent="0.25">
      <c r="B21" s="11" t="s">
        <v>15</v>
      </c>
    </row>
    <row r="23" ht="18" customHeight="1" spans="2:2" x14ac:dyDescent="0.25">
      <c r="B23" s="12" t="s">
        <v>16</v>
      </c>
    </row>
    <row r="24" ht="17" customHeight="1" spans="2:2" x14ac:dyDescent="0.25">
      <c r="B24" s="1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I3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5" customWidth="1"/>
    <col min="3" max="3" width="24" customWidth="1"/>
    <col min="4" max="4" width="22" customWidth="1"/>
    <col min="5" max="7" width="15" customWidth="1"/>
    <col min="8" max="10" width="5" hidden="1" customWidth="1"/>
  </cols>
  <sheetData>
    <row r="1" ht="26" customHeight="1" spans="1:7" x14ac:dyDescent="0.25">
      <c r="A1" s="14" t="s">
        <v>18</v>
      </c>
      <c r="B1" s="14" t="s">
        <v>19</v>
      </c>
      <c r="C1" s="14" t="s">
        <v>20</v>
      </c>
      <c r="D1" s="14" t="s">
        <v>21</v>
      </c>
      <c r="E1" s="14" t="s">
        <v>22</v>
      </c>
      <c r="F1" s="14" t="s">
        <v>23</v>
      </c>
      <c r="G1" s="14" t="s">
        <v>24</v>
      </c>
    </row>
    <row r="2" spans="1:9" x14ac:dyDescent="0.25">
      <c r="A2" s="15" t="s">
        <v>25</v>
      </c>
      <c r="B2" s="16">
        <v>46231</v>
      </c>
      <c r="C2" s="15" t="s">
        <v>26</v>
      </c>
      <c r="D2" s="15" t="s">
        <v>27</v>
      </c>
      <c r="E2" s="17" t="s">
        <v>28</v>
      </c>
      <c r="F2" s="16">
        <v>46232</v>
      </c>
      <c r="G2" s="18">
        <f>IF(OR(B2="",F2=""),"",F2-B2)</f>
      </c>
      <c r="H2" s="19">
        <f>IF(B2="","",B2+ROW()/100000000)</f>
      </c>
      <c r="I2" s="19">
        <f>IF(AND(A2&lt;&gt;"",B2&lt;&gt;"",E2&lt;&gt;"Reported"),COUNTIFS($A$2:$A$301,"&lt;&gt;",$E$2:$E$301,"&lt;&gt;Reported",$H$2:$H$301,"&lt;"&amp;H2)+1,"")</f>
      </c>
    </row>
    <row r="3" spans="1:9" x14ac:dyDescent="0.25">
      <c r="A3" s="15" t="s">
        <v>29</v>
      </c>
      <c r="B3" s="16">
        <v>46231</v>
      </c>
      <c r="C3" s="15" t="s">
        <v>30</v>
      </c>
      <c r="D3" s="15" t="s">
        <v>31</v>
      </c>
      <c r="E3" s="17" t="s">
        <v>28</v>
      </c>
      <c r="F3" s="16">
        <v>46231</v>
      </c>
      <c r="G3" s="18">
        <f>IF(OR(B3="",F3=""),"",F3-B3)</f>
      </c>
      <c r="H3" s="19">
        <f>IF(B3="","",B3+ROW()/100000000)</f>
      </c>
      <c r="I3" s="19">
        <f>IF(AND(A3&lt;&gt;"",B3&lt;&gt;"",E3&lt;&gt;"Reported"),COUNTIFS($A$2:$A$301,"&lt;&gt;",$E$2:$E$301,"&lt;&gt;Reported",$H$2:$H$301,"&lt;"&amp;H3)+1,"")</f>
      </c>
    </row>
    <row r="4" spans="1:9" x14ac:dyDescent="0.25">
      <c r="A4" s="15" t="s">
        <v>32</v>
      </c>
      <c r="B4" s="16">
        <v>46232</v>
      </c>
      <c r="C4" s="15" t="s">
        <v>33</v>
      </c>
      <c r="D4" s="15" t="s">
        <v>34</v>
      </c>
      <c r="E4" s="17" t="s">
        <v>28</v>
      </c>
      <c r="F4" s="16">
        <v>46233</v>
      </c>
      <c r="G4" s="18">
        <f>IF(OR(B4="",F4=""),"",F4-B4)</f>
      </c>
      <c r="H4" s="19">
        <f>IF(B4="","",B4+ROW()/100000000)</f>
      </c>
      <c r="I4" s="19">
        <f>IF(AND(A4&lt;&gt;"",B4&lt;&gt;"",E4&lt;&gt;"Reported"),COUNTIFS($A$2:$A$301,"&lt;&gt;",$E$2:$E$301,"&lt;&gt;Reported",$H$2:$H$301,"&lt;"&amp;H4)+1,"")</f>
      </c>
    </row>
    <row r="5" spans="1:9" x14ac:dyDescent="0.25">
      <c r="A5" s="15" t="s">
        <v>35</v>
      </c>
      <c r="B5" s="16">
        <v>46232</v>
      </c>
      <c r="C5" s="15" t="s">
        <v>36</v>
      </c>
      <c r="D5" s="15" t="s">
        <v>37</v>
      </c>
      <c r="E5" s="17" t="s">
        <v>38</v>
      </c>
      <c r="F5" s="16"/>
      <c r="G5" s="18">
        <f>IF(OR(B5="",F5=""),"",F5-B5)</f>
      </c>
      <c r="H5" s="19">
        <f>IF(B5="","",B5+ROW()/100000000)</f>
      </c>
      <c r="I5" s="19">
        <f>IF(AND(A5&lt;&gt;"",B5&lt;&gt;"",E5&lt;&gt;"Reported"),COUNTIFS($A$2:$A$301,"&lt;&gt;",$E$2:$E$301,"&lt;&gt;Reported",$H$2:$H$301,"&lt;"&amp;H5)+1,"")</f>
      </c>
    </row>
    <row r="6" spans="1:9" x14ac:dyDescent="0.25">
      <c r="A6" s="15" t="s">
        <v>39</v>
      </c>
      <c r="B6" s="16">
        <v>46233</v>
      </c>
      <c r="C6" s="15" t="s">
        <v>40</v>
      </c>
      <c r="D6" s="15" t="s">
        <v>41</v>
      </c>
      <c r="E6" s="17" t="s">
        <v>28</v>
      </c>
      <c r="F6" s="16">
        <v>46233</v>
      </c>
      <c r="G6" s="18">
        <f>IF(OR(B6="",F6=""),"",F6-B6)</f>
      </c>
      <c r="H6" s="19">
        <f>IF(B6="","",B6+ROW()/100000000)</f>
      </c>
      <c r="I6" s="19">
        <f>IF(AND(A6&lt;&gt;"",B6&lt;&gt;"",E6&lt;&gt;"Reported"),COUNTIFS($A$2:$A$301,"&lt;&gt;",$E$2:$E$301,"&lt;&gt;Reported",$H$2:$H$301,"&lt;"&amp;H6)+1,"")</f>
      </c>
    </row>
    <row r="7" spans="1:9" x14ac:dyDescent="0.25">
      <c r="A7" s="15" t="s">
        <v>42</v>
      </c>
      <c r="B7" s="16">
        <v>46233</v>
      </c>
      <c r="C7" s="15" t="s">
        <v>43</v>
      </c>
      <c r="D7" s="15" t="s">
        <v>44</v>
      </c>
      <c r="E7" s="17" t="s">
        <v>45</v>
      </c>
      <c r="F7" s="16"/>
      <c r="G7" s="18">
        <f>IF(OR(B7="",F7=""),"",F7-B7)</f>
      </c>
      <c r="H7" s="19">
        <f>IF(B7="","",B7+ROW()/100000000)</f>
      </c>
      <c r="I7" s="19">
        <f>IF(AND(A7&lt;&gt;"",B7&lt;&gt;"",E7&lt;&gt;"Reported"),COUNTIFS($A$2:$A$301,"&lt;&gt;",$E$2:$E$301,"&lt;&gt;Reported",$H$2:$H$301,"&lt;"&amp;H7)+1,"")</f>
      </c>
    </row>
    <row r="8" spans="1:9" x14ac:dyDescent="0.25">
      <c r="A8" s="15" t="s">
        <v>46</v>
      </c>
      <c r="B8" s="16">
        <v>46233</v>
      </c>
      <c r="C8" s="15" t="s">
        <v>47</v>
      </c>
      <c r="D8" s="15" t="s">
        <v>27</v>
      </c>
      <c r="E8" s="17" t="s">
        <v>45</v>
      </c>
      <c r="F8" s="16"/>
      <c r="G8" s="18">
        <f>IF(OR(B8="",F8=""),"",F8-B8)</f>
      </c>
      <c r="H8" s="19">
        <f>IF(B8="","",B8+ROW()/100000000)</f>
      </c>
      <c r="I8" s="19">
        <f>IF(AND(A8&lt;&gt;"",B8&lt;&gt;"",E8&lt;&gt;"Reported"),COUNTIFS($A$2:$A$301,"&lt;&gt;",$E$2:$E$301,"&lt;&gt;Reported",$H$2:$H$301,"&lt;"&amp;H8)+1,"")</f>
      </c>
    </row>
    <row r="9" spans="1:9" x14ac:dyDescent="0.25">
      <c r="A9" s="15" t="s">
        <v>48</v>
      </c>
      <c r="B9" s="16">
        <v>46230</v>
      </c>
      <c r="C9" s="15" t="s">
        <v>49</v>
      </c>
      <c r="D9" s="15" t="s">
        <v>50</v>
      </c>
      <c r="E9" s="17" t="s">
        <v>28</v>
      </c>
      <c r="F9" s="16">
        <v>46232</v>
      </c>
      <c r="G9" s="18">
        <f>IF(OR(B9="",F9=""),"",F9-B9)</f>
      </c>
      <c r="H9" s="19">
        <f>IF(B9="","",B9+ROW()/100000000)</f>
      </c>
      <c r="I9" s="19">
        <f>IF(AND(A9&lt;&gt;"",B9&lt;&gt;"",E9&lt;&gt;"Reported"),COUNTIFS($A$2:$A$301,"&lt;&gt;",$E$2:$E$301,"&lt;&gt;Reported",$H$2:$H$301,"&lt;"&amp;H9)+1,"")</f>
      </c>
    </row>
    <row r="10" spans="1:9" x14ac:dyDescent="0.25">
      <c r="A10" s="15" t="s">
        <v>51</v>
      </c>
      <c r="B10" s="16">
        <v>46233</v>
      </c>
      <c r="C10" s="15" t="s">
        <v>52</v>
      </c>
      <c r="D10" s="15" t="s">
        <v>53</v>
      </c>
      <c r="E10" s="17" t="s">
        <v>38</v>
      </c>
      <c r="F10" s="16"/>
      <c r="G10" s="18">
        <f>IF(OR(B10="",F10=""),"",F10-B10)</f>
      </c>
      <c r="H10" s="19">
        <f>IF(B10="","",B10+ROW()/100000000)</f>
      </c>
      <c r="I10" s="19">
        <f>IF(AND(A10&lt;&gt;"",B10&lt;&gt;"",E10&lt;&gt;"Reported"),COUNTIFS($A$2:$A$301,"&lt;&gt;",$E$2:$E$301,"&lt;&gt;Reported",$H$2:$H$301,"&lt;"&amp;H10)+1,"")</f>
      </c>
    </row>
    <row r="11" spans="1:9" x14ac:dyDescent="0.25">
      <c r="A11" s="15" t="s">
        <v>54</v>
      </c>
      <c r="B11" s="16">
        <v>46229</v>
      </c>
      <c r="C11" s="15" t="s">
        <v>55</v>
      </c>
      <c r="D11" s="15" t="s">
        <v>56</v>
      </c>
      <c r="E11" s="17" t="s">
        <v>28</v>
      </c>
      <c r="F11" s="16">
        <v>46233</v>
      </c>
      <c r="G11" s="18">
        <f>IF(OR(B11="",F11=""),"",F11-B11)</f>
      </c>
      <c r="H11" s="19">
        <f>IF(B11="","",B11+ROW()/100000000)</f>
      </c>
      <c r="I11" s="19">
        <f>IF(AND(A11&lt;&gt;"",B11&lt;&gt;"",E11&lt;&gt;"Reported"),COUNTIFS($A$2:$A$301,"&lt;&gt;",$E$2:$E$301,"&lt;&gt;Reported",$H$2:$H$301,"&lt;"&amp;H11)+1,"")</f>
      </c>
    </row>
    <row r="12" spans="1:9" x14ac:dyDescent="0.25">
      <c r="A12" s="15" t="s">
        <v>57</v>
      </c>
      <c r="B12" s="16">
        <v>46233</v>
      </c>
      <c r="C12" s="15" t="s">
        <v>58</v>
      </c>
      <c r="D12" s="15" t="s">
        <v>59</v>
      </c>
      <c r="E12" s="17" t="s">
        <v>28</v>
      </c>
      <c r="F12" s="16">
        <v>46233</v>
      </c>
      <c r="G12" s="18">
        <f>IF(OR(B12="",F12=""),"",F12-B12)</f>
      </c>
      <c r="H12" s="19">
        <f>IF(B12="","",B12+ROW()/100000000)</f>
      </c>
      <c r="I12" s="19">
        <f>IF(AND(A12&lt;&gt;"",B12&lt;&gt;"",E12&lt;&gt;"Reported"),COUNTIFS($A$2:$A$301,"&lt;&gt;",$E$2:$E$301,"&lt;&gt;Reported",$H$2:$H$301,"&lt;"&amp;H12)+1,"")</f>
      </c>
    </row>
    <row r="13" spans="1:9" x14ac:dyDescent="0.25">
      <c r="A13" s="15" t="s">
        <v>60</v>
      </c>
      <c r="B13" s="16">
        <v>46232</v>
      </c>
      <c r="C13" s="15" t="s">
        <v>61</v>
      </c>
      <c r="D13" s="15" t="s">
        <v>31</v>
      </c>
      <c r="E13" s="17" t="s">
        <v>45</v>
      </c>
      <c r="F13" s="16"/>
      <c r="G13" s="18">
        <f>IF(OR(B13="",F13=""),"",F13-B13)</f>
      </c>
      <c r="H13" s="19">
        <f>IF(B13="","",B13+ROW()/100000000)</f>
      </c>
      <c r="I13" s="19">
        <f>IF(AND(A13&lt;&gt;"",B13&lt;&gt;"",E13&lt;&gt;"Reported"),COUNTIFS($A$2:$A$301,"&lt;&gt;",$E$2:$E$301,"&lt;&gt;Reported",$H$2:$H$301,"&lt;"&amp;H13)+1,"")</f>
      </c>
    </row>
    <row r="14" spans="1:9" x14ac:dyDescent="0.25">
      <c r="A14" s="15"/>
      <c r="B14" s="16"/>
      <c r="C14" s="15"/>
      <c r="D14" s="15"/>
      <c r="E14" s="17"/>
      <c r="F14" s="16"/>
      <c r="G14" s="18">
        <f>IF(OR(B14="",F14=""),"",F14-B14)</f>
      </c>
      <c r="H14" s="19">
        <f>IF(B14="","",B14+ROW()/100000000)</f>
      </c>
      <c r="I14" s="19">
        <f>IF(AND(A14&lt;&gt;"",B14&lt;&gt;"",E14&lt;&gt;"Reported"),COUNTIFS($A$2:$A$301,"&lt;&gt;",$E$2:$E$301,"&lt;&gt;Reported",$H$2:$H$301,"&lt;"&amp;H14)+1,"")</f>
      </c>
    </row>
    <row r="15" spans="1:9" x14ac:dyDescent="0.25">
      <c r="A15" s="20"/>
      <c r="B15" s="21"/>
      <c r="C15" s="20"/>
      <c r="D15" s="20"/>
      <c r="E15" s="22"/>
      <c r="F15" s="21"/>
      <c r="G15" s="23">
        <f>IF(OR(B15="",F15=""),"",F15-B15)</f>
      </c>
      <c r="H15" s="19">
        <f>IF(B15="","",B15+ROW()/100000000)</f>
      </c>
      <c r="I15" s="19">
        <f>IF(AND(A15&lt;&gt;"",B15&lt;&gt;"",E15&lt;&gt;"Reported"),COUNTIFS($A$2:$A$301,"&lt;&gt;",$E$2:$E$301,"&lt;&gt;Reported",$H$2:$H$301,"&lt;"&amp;H15)+1,"")</f>
      </c>
    </row>
    <row r="16" spans="1:9" x14ac:dyDescent="0.25">
      <c r="A16" s="15"/>
      <c r="B16" s="16"/>
      <c r="C16" s="15"/>
      <c r="D16" s="15"/>
      <c r="E16" s="17"/>
      <c r="F16" s="16"/>
      <c r="G16" s="18">
        <f>IF(OR(B16="",F16=""),"",F16-B16)</f>
      </c>
      <c r="H16" s="19">
        <f>IF(B16="","",B16+ROW()/100000000)</f>
      </c>
      <c r="I16" s="19">
        <f>IF(AND(A16&lt;&gt;"",B16&lt;&gt;"",E16&lt;&gt;"Reported"),COUNTIFS($A$2:$A$301,"&lt;&gt;",$E$2:$E$301,"&lt;&gt;Reported",$H$2:$H$301,"&lt;"&amp;H16)+1,"")</f>
      </c>
    </row>
    <row r="17" spans="1:9" x14ac:dyDescent="0.25">
      <c r="A17" s="20"/>
      <c r="B17" s="21"/>
      <c r="C17" s="20"/>
      <c r="D17" s="20"/>
      <c r="E17" s="22"/>
      <c r="F17" s="21"/>
      <c r="G17" s="23">
        <f>IF(OR(B17="",F17=""),"",F17-B17)</f>
      </c>
      <c r="H17" s="19">
        <f>IF(B17="","",B17+ROW()/100000000)</f>
      </c>
      <c r="I17" s="19">
        <f>IF(AND(A17&lt;&gt;"",B17&lt;&gt;"",E17&lt;&gt;"Reported"),COUNTIFS($A$2:$A$301,"&lt;&gt;",$E$2:$E$301,"&lt;&gt;Reported",$H$2:$H$301,"&lt;"&amp;H17)+1,"")</f>
      </c>
    </row>
    <row r="18" spans="1:9" x14ac:dyDescent="0.25">
      <c r="A18" s="15"/>
      <c r="B18" s="16"/>
      <c r="C18" s="15"/>
      <c r="D18" s="15"/>
      <c r="E18" s="17"/>
      <c r="F18" s="16"/>
      <c r="G18" s="18">
        <f>IF(OR(B18="",F18=""),"",F18-B18)</f>
      </c>
      <c r="H18" s="19">
        <f>IF(B18="","",B18+ROW()/100000000)</f>
      </c>
      <c r="I18" s="19">
        <f>IF(AND(A18&lt;&gt;"",B18&lt;&gt;"",E18&lt;&gt;"Reported"),COUNTIFS($A$2:$A$301,"&lt;&gt;",$E$2:$E$301,"&lt;&gt;Reported",$H$2:$H$301,"&lt;"&amp;H18)+1,"")</f>
      </c>
    </row>
    <row r="19" spans="1:9" x14ac:dyDescent="0.25">
      <c r="A19" s="20"/>
      <c r="B19" s="21"/>
      <c r="C19" s="20"/>
      <c r="D19" s="20"/>
      <c r="E19" s="22"/>
      <c r="F19" s="21"/>
      <c r="G19" s="23">
        <f>IF(OR(B19="",F19=""),"",F19-B19)</f>
      </c>
      <c r="H19" s="19">
        <f>IF(B19="","",B19+ROW()/100000000)</f>
      </c>
      <c r="I19" s="19">
        <f>IF(AND(A19&lt;&gt;"",B19&lt;&gt;"",E19&lt;&gt;"Reported"),COUNTIFS($A$2:$A$301,"&lt;&gt;",$E$2:$E$301,"&lt;&gt;Reported",$H$2:$H$301,"&lt;"&amp;H19)+1,"")</f>
      </c>
    </row>
    <row r="20" spans="1:9" x14ac:dyDescent="0.25">
      <c r="A20" s="15"/>
      <c r="B20" s="16"/>
      <c r="C20" s="15"/>
      <c r="D20" s="15"/>
      <c r="E20" s="17"/>
      <c r="F20" s="16"/>
      <c r="G20" s="18">
        <f>IF(OR(B20="",F20=""),"",F20-B20)</f>
      </c>
      <c r="H20" s="19">
        <f>IF(B20="","",B20+ROW()/100000000)</f>
      </c>
      <c r="I20" s="19">
        <f>IF(AND(A20&lt;&gt;"",B20&lt;&gt;"",E20&lt;&gt;"Reported"),COUNTIFS($A$2:$A$301,"&lt;&gt;",$E$2:$E$301,"&lt;&gt;Reported",$H$2:$H$301,"&lt;"&amp;H20)+1,"")</f>
      </c>
    </row>
    <row r="21" spans="1:9" x14ac:dyDescent="0.25">
      <c r="A21" s="20"/>
      <c r="B21" s="21"/>
      <c r="C21" s="20"/>
      <c r="D21" s="20"/>
      <c r="E21" s="22"/>
      <c r="F21" s="21"/>
      <c r="G21" s="23">
        <f>IF(OR(B21="",F21=""),"",F21-B21)</f>
      </c>
      <c r="H21" s="19">
        <f>IF(B21="","",B21+ROW()/100000000)</f>
      </c>
      <c r="I21" s="19">
        <f>IF(AND(A21&lt;&gt;"",B21&lt;&gt;"",E21&lt;&gt;"Reported"),COUNTIFS($A$2:$A$301,"&lt;&gt;",$E$2:$E$301,"&lt;&gt;Reported",$H$2:$H$301,"&lt;"&amp;H21)+1,"")</f>
      </c>
    </row>
    <row r="22" spans="1:9" x14ac:dyDescent="0.25">
      <c r="A22" s="15"/>
      <c r="B22" s="16"/>
      <c r="C22" s="15"/>
      <c r="D22" s="15"/>
      <c r="E22" s="17"/>
      <c r="F22" s="16"/>
      <c r="G22" s="18">
        <f>IF(OR(B22="",F22=""),"",F22-B22)</f>
      </c>
      <c r="H22" s="19">
        <f>IF(B22="","",B22+ROW()/100000000)</f>
      </c>
      <c r="I22" s="19">
        <f>IF(AND(A22&lt;&gt;"",B22&lt;&gt;"",E22&lt;&gt;"Reported"),COUNTIFS($A$2:$A$301,"&lt;&gt;",$E$2:$E$301,"&lt;&gt;Reported",$H$2:$H$301,"&lt;"&amp;H22)+1,"")</f>
      </c>
    </row>
    <row r="23" spans="1:9" x14ac:dyDescent="0.25">
      <c r="A23" s="20"/>
      <c r="B23" s="21"/>
      <c r="C23" s="20"/>
      <c r="D23" s="20"/>
      <c r="E23" s="22"/>
      <c r="F23" s="21"/>
      <c r="G23" s="23">
        <f>IF(OR(B23="",F23=""),"",F23-B23)</f>
      </c>
      <c r="H23" s="19">
        <f>IF(B23="","",B23+ROW()/100000000)</f>
      </c>
      <c r="I23" s="19">
        <f>IF(AND(A23&lt;&gt;"",B23&lt;&gt;"",E23&lt;&gt;"Reported"),COUNTIFS($A$2:$A$301,"&lt;&gt;",$E$2:$E$301,"&lt;&gt;Reported",$H$2:$H$301,"&lt;"&amp;H23)+1,"")</f>
      </c>
    </row>
    <row r="24" spans="1:9" x14ac:dyDescent="0.25">
      <c r="A24" s="15"/>
      <c r="B24" s="16"/>
      <c r="C24" s="15"/>
      <c r="D24" s="15"/>
      <c r="E24" s="17"/>
      <c r="F24" s="16"/>
      <c r="G24" s="18">
        <f>IF(OR(B24="",F24=""),"",F24-B24)</f>
      </c>
      <c r="H24" s="19">
        <f>IF(B24="","",B24+ROW()/100000000)</f>
      </c>
      <c r="I24" s="19">
        <f>IF(AND(A24&lt;&gt;"",B24&lt;&gt;"",E24&lt;&gt;"Reported"),COUNTIFS($A$2:$A$301,"&lt;&gt;",$E$2:$E$301,"&lt;&gt;Reported",$H$2:$H$301,"&lt;"&amp;H24)+1,"")</f>
      </c>
    </row>
    <row r="25" spans="1:9" x14ac:dyDescent="0.25">
      <c r="A25" s="20"/>
      <c r="B25" s="21"/>
      <c r="C25" s="20"/>
      <c r="D25" s="20"/>
      <c r="E25" s="22"/>
      <c r="F25" s="21"/>
      <c r="G25" s="23">
        <f>IF(OR(B25="",F25=""),"",F25-B25)</f>
      </c>
      <c r="H25" s="19">
        <f>IF(B25="","",B25+ROW()/100000000)</f>
      </c>
      <c r="I25" s="19">
        <f>IF(AND(A25&lt;&gt;"",B25&lt;&gt;"",E25&lt;&gt;"Reported"),COUNTIFS($A$2:$A$301,"&lt;&gt;",$E$2:$E$301,"&lt;&gt;Reported",$H$2:$H$301,"&lt;"&amp;H25)+1,"")</f>
      </c>
    </row>
    <row r="26" spans="1:9" x14ac:dyDescent="0.25">
      <c r="A26" s="15"/>
      <c r="B26" s="16"/>
      <c r="C26" s="15"/>
      <c r="D26" s="15"/>
      <c r="E26" s="17"/>
      <c r="F26" s="16"/>
      <c r="G26" s="18">
        <f>IF(OR(B26="",F26=""),"",F26-B26)</f>
      </c>
      <c r="H26" s="19">
        <f>IF(B26="","",B26+ROW()/100000000)</f>
      </c>
      <c r="I26" s="19">
        <f>IF(AND(A26&lt;&gt;"",B26&lt;&gt;"",E26&lt;&gt;"Reported"),COUNTIFS($A$2:$A$301,"&lt;&gt;",$E$2:$E$301,"&lt;&gt;Reported",$H$2:$H$301,"&lt;"&amp;H26)+1,"")</f>
      </c>
    </row>
    <row r="27" spans="1:9" x14ac:dyDescent="0.25">
      <c r="A27" s="20"/>
      <c r="B27" s="21"/>
      <c r="C27" s="20"/>
      <c r="D27" s="20"/>
      <c r="E27" s="22"/>
      <c r="F27" s="21"/>
      <c r="G27" s="23">
        <f>IF(OR(B27="",F27=""),"",F27-B27)</f>
      </c>
      <c r="H27" s="19">
        <f>IF(B27="","",B27+ROW()/100000000)</f>
      </c>
      <c r="I27" s="19">
        <f>IF(AND(A27&lt;&gt;"",B27&lt;&gt;"",E27&lt;&gt;"Reported"),COUNTIFS($A$2:$A$301,"&lt;&gt;",$E$2:$E$301,"&lt;&gt;Reported",$H$2:$H$301,"&lt;"&amp;H27)+1,"")</f>
      </c>
    </row>
    <row r="28" spans="1:9" x14ac:dyDescent="0.25">
      <c r="A28" s="15"/>
      <c r="B28" s="16"/>
      <c r="C28" s="15"/>
      <c r="D28" s="15"/>
      <c r="E28" s="17"/>
      <c r="F28" s="16"/>
      <c r="G28" s="18">
        <f>IF(OR(B28="",F28=""),"",F28-B28)</f>
      </c>
      <c r="H28" s="19">
        <f>IF(B28="","",B28+ROW()/100000000)</f>
      </c>
      <c r="I28" s="19">
        <f>IF(AND(A28&lt;&gt;"",B28&lt;&gt;"",E28&lt;&gt;"Reported"),COUNTIFS($A$2:$A$301,"&lt;&gt;",$E$2:$E$301,"&lt;&gt;Reported",$H$2:$H$301,"&lt;"&amp;H28)+1,"")</f>
      </c>
    </row>
    <row r="29" spans="1:9" x14ac:dyDescent="0.25">
      <c r="A29" s="20"/>
      <c r="B29" s="21"/>
      <c r="C29" s="20"/>
      <c r="D29" s="20"/>
      <c r="E29" s="22"/>
      <c r="F29" s="21"/>
      <c r="G29" s="23">
        <f>IF(OR(B29="",F29=""),"",F29-B29)</f>
      </c>
      <c r="H29" s="19">
        <f>IF(B29="","",B29+ROW()/100000000)</f>
      </c>
      <c r="I29" s="19">
        <f>IF(AND(A29&lt;&gt;"",B29&lt;&gt;"",E29&lt;&gt;"Reported"),COUNTIFS($A$2:$A$301,"&lt;&gt;",$E$2:$E$301,"&lt;&gt;Reported",$H$2:$H$301,"&lt;"&amp;H29)+1,"")</f>
      </c>
    </row>
    <row r="30" spans="1:9" x14ac:dyDescent="0.25">
      <c r="A30" s="15"/>
      <c r="B30" s="16"/>
      <c r="C30" s="15"/>
      <c r="D30" s="15"/>
      <c r="E30" s="17"/>
      <c r="F30" s="16"/>
      <c r="G30" s="18">
        <f>IF(OR(B30="",F30=""),"",F30-B30)</f>
      </c>
      <c r="H30" s="19">
        <f>IF(B30="","",B30+ROW()/100000000)</f>
      </c>
      <c r="I30" s="19">
        <f>IF(AND(A30&lt;&gt;"",B30&lt;&gt;"",E30&lt;&gt;"Reported"),COUNTIFS($A$2:$A$301,"&lt;&gt;",$E$2:$E$301,"&lt;&gt;Reported",$H$2:$H$301,"&lt;"&amp;H30)+1,"")</f>
      </c>
    </row>
    <row r="31" spans="1:9" x14ac:dyDescent="0.25">
      <c r="A31" s="20"/>
      <c r="B31" s="21"/>
      <c r="C31" s="20"/>
      <c r="D31" s="20"/>
      <c r="E31" s="22"/>
      <c r="F31" s="21"/>
      <c r="G31" s="23">
        <f>IF(OR(B31="",F31=""),"",F31-B31)</f>
      </c>
      <c r="H31" s="19">
        <f>IF(B31="","",B31+ROW()/100000000)</f>
      </c>
      <c r="I31" s="19">
        <f>IF(AND(A31&lt;&gt;"",B31&lt;&gt;"",E31&lt;&gt;"Reported"),COUNTIFS($A$2:$A$301,"&lt;&gt;",$E$2:$E$301,"&lt;&gt;Reported",$H$2:$H$301,"&lt;"&amp;H31)+1,"")</f>
      </c>
    </row>
    <row r="32" spans="1:9" x14ac:dyDescent="0.25">
      <c r="A32" s="15"/>
      <c r="B32" s="16"/>
      <c r="C32" s="15"/>
      <c r="D32" s="15"/>
      <c r="E32" s="17"/>
      <c r="F32" s="16"/>
      <c r="G32" s="18">
        <f>IF(OR(B32="",F32=""),"",F32-B32)</f>
      </c>
      <c r="H32" s="19">
        <f>IF(B32="","",B32+ROW()/100000000)</f>
      </c>
      <c r="I32" s="19">
        <f>IF(AND(A32&lt;&gt;"",B32&lt;&gt;"",E32&lt;&gt;"Reported"),COUNTIFS($A$2:$A$301,"&lt;&gt;",$E$2:$E$301,"&lt;&gt;Reported",$H$2:$H$301,"&lt;"&amp;H32)+1,"")</f>
      </c>
    </row>
    <row r="33" spans="1:9" x14ac:dyDescent="0.25">
      <c r="A33" s="20"/>
      <c r="B33" s="21"/>
      <c r="C33" s="20"/>
      <c r="D33" s="20"/>
      <c r="E33" s="22"/>
      <c r="F33" s="21"/>
      <c r="G33" s="23">
        <f>IF(OR(B33="",F33=""),"",F33-B33)</f>
      </c>
      <c r="H33" s="19">
        <f>IF(B33="","",B33+ROW()/100000000)</f>
      </c>
      <c r="I33" s="19">
        <f>IF(AND(A33&lt;&gt;"",B33&lt;&gt;"",E33&lt;&gt;"Reported"),COUNTIFS($A$2:$A$301,"&lt;&gt;",$E$2:$E$301,"&lt;&gt;Reported",$H$2:$H$301,"&lt;"&amp;H33)+1,"")</f>
      </c>
    </row>
    <row r="34" spans="1:9" x14ac:dyDescent="0.25">
      <c r="A34" s="15"/>
      <c r="B34" s="16"/>
      <c r="C34" s="15"/>
      <c r="D34" s="15"/>
      <c r="E34" s="17"/>
      <c r="F34" s="16"/>
      <c r="G34" s="18">
        <f>IF(OR(B34="",F34=""),"",F34-B34)</f>
      </c>
      <c r="H34" s="19">
        <f>IF(B34="","",B34+ROW()/100000000)</f>
      </c>
      <c r="I34" s="19">
        <f>IF(AND(A34&lt;&gt;"",B34&lt;&gt;"",E34&lt;&gt;"Reported"),COUNTIFS($A$2:$A$301,"&lt;&gt;",$E$2:$E$301,"&lt;&gt;Reported",$H$2:$H$301,"&lt;"&amp;H34)+1,"")</f>
      </c>
    </row>
    <row r="35" spans="1:9" x14ac:dyDescent="0.25">
      <c r="A35" s="20"/>
      <c r="B35" s="21"/>
      <c r="C35" s="20"/>
      <c r="D35" s="20"/>
      <c r="E35" s="22"/>
      <c r="F35" s="21"/>
      <c r="G35" s="23">
        <f>IF(OR(B35="",F35=""),"",F35-B35)</f>
      </c>
      <c r="H35" s="19">
        <f>IF(B35="","",B35+ROW()/100000000)</f>
      </c>
      <c r="I35" s="19">
        <f>IF(AND(A35&lt;&gt;"",B35&lt;&gt;"",E35&lt;&gt;"Reported"),COUNTIFS($A$2:$A$301,"&lt;&gt;",$E$2:$E$301,"&lt;&gt;Reported",$H$2:$H$301,"&lt;"&amp;H35)+1,"")</f>
      </c>
    </row>
    <row r="36" spans="1:9" x14ac:dyDescent="0.25">
      <c r="A36" s="15"/>
      <c r="B36" s="16"/>
      <c r="C36" s="15"/>
      <c r="D36" s="15"/>
      <c r="E36" s="17"/>
      <c r="F36" s="16"/>
      <c r="G36" s="18">
        <f>IF(OR(B36="",F36=""),"",F36-B36)</f>
      </c>
      <c r="H36" s="19">
        <f>IF(B36="","",B36+ROW()/100000000)</f>
      </c>
      <c r="I36" s="19">
        <f>IF(AND(A36&lt;&gt;"",B36&lt;&gt;"",E36&lt;&gt;"Reported"),COUNTIFS($A$2:$A$301,"&lt;&gt;",$E$2:$E$301,"&lt;&gt;Reported",$H$2:$H$301,"&lt;"&amp;H36)+1,"")</f>
      </c>
    </row>
    <row r="37" spans="1:9" x14ac:dyDescent="0.25">
      <c r="A37" s="20"/>
      <c r="B37" s="21"/>
      <c r="C37" s="20"/>
      <c r="D37" s="20"/>
      <c r="E37" s="22"/>
      <c r="F37" s="21"/>
      <c r="G37" s="23">
        <f>IF(OR(B37="",F37=""),"",F37-B37)</f>
      </c>
      <c r="H37" s="19">
        <f>IF(B37="","",B37+ROW()/100000000)</f>
      </c>
      <c r="I37" s="19">
        <f>IF(AND(A37&lt;&gt;"",B37&lt;&gt;"",E37&lt;&gt;"Reported"),COUNTIFS($A$2:$A$301,"&lt;&gt;",$E$2:$E$301,"&lt;&gt;Reported",$H$2:$H$301,"&lt;"&amp;H37)+1,"")</f>
      </c>
    </row>
    <row r="38" spans="1:9" x14ac:dyDescent="0.25">
      <c r="A38" s="15"/>
      <c r="B38" s="16"/>
      <c r="C38" s="15"/>
      <c r="D38" s="15"/>
      <c r="E38" s="17"/>
      <c r="F38" s="16"/>
      <c r="G38" s="18">
        <f>IF(OR(B38="",F38=""),"",F38-B38)</f>
      </c>
      <c r="H38" s="19">
        <f>IF(B38="","",B38+ROW()/100000000)</f>
      </c>
      <c r="I38" s="19">
        <f>IF(AND(A38&lt;&gt;"",B38&lt;&gt;"",E38&lt;&gt;"Reported"),COUNTIFS($A$2:$A$301,"&lt;&gt;",$E$2:$E$301,"&lt;&gt;Reported",$H$2:$H$301,"&lt;"&amp;H38)+1,"")</f>
      </c>
    </row>
    <row r="39" spans="1:9" x14ac:dyDescent="0.25">
      <c r="A39" s="20"/>
      <c r="B39" s="21"/>
      <c r="C39" s="20"/>
      <c r="D39" s="20"/>
      <c r="E39" s="22"/>
      <c r="F39" s="21"/>
      <c r="G39" s="23">
        <f>IF(OR(B39="",F39=""),"",F39-B39)</f>
      </c>
      <c r="H39" s="19">
        <f>IF(B39="","",B39+ROW()/100000000)</f>
      </c>
      <c r="I39" s="19">
        <f>IF(AND(A39&lt;&gt;"",B39&lt;&gt;"",E39&lt;&gt;"Reported"),COUNTIFS($A$2:$A$301,"&lt;&gt;",$E$2:$E$301,"&lt;&gt;Reported",$H$2:$H$301,"&lt;"&amp;H39)+1,"")</f>
      </c>
    </row>
    <row r="40" spans="1:9" x14ac:dyDescent="0.25">
      <c r="A40" s="15"/>
      <c r="B40" s="16"/>
      <c r="C40" s="15"/>
      <c r="D40" s="15"/>
      <c r="E40" s="17"/>
      <c r="F40" s="16"/>
      <c r="G40" s="18">
        <f>IF(OR(B40="",F40=""),"",F40-B40)</f>
      </c>
      <c r="H40" s="19">
        <f>IF(B40="","",B40+ROW()/100000000)</f>
      </c>
      <c r="I40" s="19">
        <f>IF(AND(A40&lt;&gt;"",B40&lt;&gt;"",E40&lt;&gt;"Reported"),COUNTIFS($A$2:$A$301,"&lt;&gt;",$E$2:$E$301,"&lt;&gt;Reported",$H$2:$H$301,"&lt;"&amp;H40)+1,"")</f>
      </c>
    </row>
    <row r="41" spans="1:9" x14ac:dyDescent="0.25">
      <c r="A41" s="20"/>
      <c r="B41" s="21"/>
      <c r="C41" s="20"/>
      <c r="D41" s="20"/>
      <c r="E41" s="22"/>
      <c r="F41" s="21"/>
      <c r="G41" s="23">
        <f>IF(OR(B41="",F41=""),"",F41-B41)</f>
      </c>
      <c r="H41" s="19">
        <f>IF(B41="","",B41+ROW()/100000000)</f>
      </c>
      <c r="I41" s="19">
        <f>IF(AND(A41&lt;&gt;"",B41&lt;&gt;"",E41&lt;&gt;"Reported"),COUNTIFS($A$2:$A$301,"&lt;&gt;",$E$2:$E$301,"&lt;&gt;Reported",$H$2:$H$301,"&lt;"&amp;H41)+1,"")</f>
      </c>
    </row>
    <row r="42" spans="1:9" x14ac:dyDescent="0.25">
      <c r="A42" s="15"/>
      <c r="B42" s="16"/>
      <c r="C42" s="15"/>
      <c r="D42" s="15"/>
      <c r="E42" s="17"/>
      <c r="F42" s="16"/>
      <c r="G42" s="18">
        <f>IF(OR(B42="",F42=""),"",F42-B42)</f>
      </c>
      <c r="H42" s="19">
        <f>IF(B42="","",B42+ROW()/100000000)</f>
      </c>
      <c r="I42" s="19">
        <f>IF(AND(A42&lt;&gt;"",B42&lt;&gt;"",E42&lt;&gt;"Reported"),COUNTIFS($A$2:$A$301,"&lt;&gt;",$E$2:$E$301,"&lt;&gt;Reported",$H$2:$H$301,"&lt;"&amp;H42)+1,"")</f>
      </c>
    </row>
    <row r="43" spans="1:9" x14ac:dyDescent="0.25">
      <c r="A43" s="20"/>
      <c r="B43" s="21"/>
      <c r="C43" s="20"/>
      <c r="D43" s="20"/>
      <c r="E43" s="22"/>
      <c r="F43" s="21"/>
      <c r="G43" s="23">
        <f>IF(OR(B43="",F43=""),"",F43-B43)</f>
      </c>
      <c r="H43" s="19">
        <f>IF(B43="","",B43+ROW()/100000000)</f>
      </c>
      <c r="I43" s="19">
        <f>IF(AND(A43&lt;&gt;"",B43&lt;&gt;"",E43&lt;&gt;"Reported"),COUNTIFS($A$2:$A$301,"&lt;&gt;",$E$2:$E$301,"&lt;&gt;Reported",$H$2:$H$301,"&lt;"&amp;H43)+1,"")</f>
      </c>
    </row>
    <row r="44" spans="1:9" x14ac:dyDescent="0.25">
      <c r="A44" s="15"/>
      <c r="B44" s="16"/>
      <c r="C44" s="15"/>
      <c r="D44" s="15"/>
      <c r="E44" s="17"/>
      <c r="F44" s="16"/>
      <c r="G44" s="18">
        <f>IF(OR(B44="",F44=""),"",F44-B44)</f>
      </c>
      <c r="H44" s="19">
        <f>IF(B44="","",B44+ROW()/100000000)</f>
      </c>
      <c r="I44" s="19">
        <f>IF(AND(A44&lt;&gt;"",B44&lt;&gt;"",E44&lt;&gt;"Reported"),COUNTIFS($A$2:$A$301,"&lt;&gt;",$E$2:$E$301,"&lt;&gt;Reported",$H$2:$H$301,"&lt;"&amp;H44)+1,"")</f>
      </c>
    </row>
    <row r="45" spans="1:9" x14ac:dyDescent="0.25">
      <c r="A45" s="20"/>
      <c r="B45" s="21"/>
      <c r="C45" s="20"/>
      <c r="D45" s="20"/>
      <c r="E45" s="22"/>
      <c r="F45" s="21"/>
      <c r="G45" s="23">
        <f>IF(OR(B45="",F45=""),"",F45-B45)</f>
      </c>
      <c r="H45" s="19">
        <f>IF(B45="","",B45+ROW()/100000000)</f>
      </c>
      <c r="I45" s="19">
        <f>IF(AND(A45&lt;&gt;"",B45&lt;&gt;"",E45&lt;&gt;"Reported"),COUNTIFS($A$2:$A$301,"&lt;&gt;",$E$2:$E$301,"&lt;&gt;Reported",$H$2:$H$301,"&lt;"&amp;H45)+1,"")</f>
      </c>
    </row>
    <row r="46" spans="1:9" x14ac:dyDescent="0.25">
      <c r="A46" s="15"/>
      <c r="B46" s="16"/>
      <c r="C46" s="15"/>
      <c r="D46" s="15"/>
      <c r="E46" s="17"/>
      <c r="F46" s="16"/>
      <c r="G46" s="18">
        <f>IF(OR(B46="",F46=""),"",F46-B46)</f>
      </c>
      <c r="H46" s="19">
        <f>IF(B46="","",B46+ROW()/100000000)</f>
      </c>
      <c r="I46" s="19">
        <f>IF(AND(A46&lt;&gt;"",B46&lt;&gt;"",E46&lt;&gt;"Reported"),COUNTIFS($A$2:$A$301,"&lt;&gt;",$E$2:$E$301,"&lt;&gt;Reported",$H$2:$H$301,"&lt;"&amp;H46)+1,"")</f>
      </c>
    </row>
    <row r="47" spans="1:9" x14ac:dyDescent="0.25">
      <c r="A47" s="20"/>
      <c r="B47" s="21"/>
      <c r="C47" s="20"/>
      <c r="D47" s="20"/>
      <c r="E47" s="22"/>
      <c r="F47" s="21"/>
      <c r="G47" s="23">
        <f>IF(OR(B47="",F47=""),"",F47-B47)</f>
      </c>
      <c r="H47" s="19">
        <f>IF(B47="","",B47+ROW()/100000000)</f>
      </c>
      <c r="I47" s="19">
        <f>IF(AND(A47&lt;&gt;"",B47&lt;&gt;"",E47&lt;&gt;"Reported"),COUNTIFS($A$2:$A$301,"&lt;&gt;",$E$2:$E$301,"&lt;&gt;Reported",$H$2:$H$301,"&lt;"&amp;H47)+1,"")</f>
      </c>
    </row>
    <row r="48" spans="1:9" x14ac:dyDescent="0.25">
      <c r="A48" s="15"/>
      <c r="B48" s="16"/>
      <c r="C48" s="15"/>
      <c r="D48" s="15"/>
      <c r="E48" s="17"/>
      <c r="F48" s="16"/>
      <c r="G48" s="18">
        <f>IF(OR(B48="",F48=""),"",F48-B48)</f>
      </c>
      <c r="H48" s="19">
        <f>IF(B48="","",B48+ROW()/100000000)</f>
      </c>
      <c r="I48" s="19">
        <f>IF(AND(A48&lt;&gt;"",B48&lt;&gt;"",E48&lt;&gt;"Reported"),COUNTIFS($A$2:$A$301,"&lt;&gt;",$E$2:$E$301,"&lt;&gt;Reported",$H$2:$H$301,"&lt;"&amp;H48)+1,"")</f>
      </c>
    </row>
    <row r="49" spans="1:9" x14ac:dyDescent="0.25">
      <c r="A49" s="20"/>
      <c r="B49" s="21"/>
      <c r="C49" s="20"/>
      <c r="D49" s="20"/>
      <c r="E49" s="22"/>
      <c r="F49" s="21"/>
      <c r="G49" s="23">
        <f>IF(OR(B49="",F49=""),"",F49-B49)</f>
      </c>
      <c r="H49" s="19">
        <f>IF(B49="","",B49+ROW()/100000000)</f>
      </c>
      <c r="I49" s="19">
        <f>IF(AND(A49&lt;&gt;"",B49&lt;&gt;"",E49&lt;&gt;"Reported"),COUNTIFS($A$2:$A$301,"&lt;&gt;",$E$2:$E$301,"&lt;&gt;Reported",$H$2:$H$301,"&lt;"&amp;H49)+1,"")</f>
      </c>
    </row>
    <row r="50" spans="1:9" x14ac:dyDescent="0.25">
      <c r="A50" s="15"/>
      <c r="B50" s="16"/>
      <c r="C50" s="15"/>
      <c r="D50" s="15"/>
      <c r="E50" s="17"/>
      <c r="F50" s="16"/>
      <c r="G50" s="18">
        <f>IF(OR(B50="",F50=""),"",F50-B50)</f>
      </c>
      <c r="H50" s="19">
        <f>IF(B50="","",B50+ROW()/100000000)</f>
      </c>
      <c r="I50" s="19">
        <f>IF(AND(A50&lt;&gt;"",B50&lt;&gt;"",E50&lt;&gt;"Reported"),COUNTIFS($A$2:$A$301,"&lt;&gt;",$E$2:$E$301,"&lt;&gt;Reported",$H$2:$H$301,"&lt;"&amp;H50)+1,"")</f>
      </c>
    </row>
    <row r="51" spans="1:9" x14ac:dyDescent="0.25">
      <c r="A51" s="20"/>
      <c r="B51" s="21"/>
      <c r="C51" s="20"/>
      <c r="D51" s="20"/>
      <c r="E51" s="22"/>
      <c r="F51" s="21"/>
      <c r="G51" s="23">
        <f>IF(OR(B51="",F51=""),"",F51-B51)</f>
      </c>
      <c r="H51" s="19">
        <f>IF(B51="","",B51+ROW()/100000000)</f>
      </c>
      <c r="I51" s="19">
        <f>IF(AND(A51&lt;&gt;"",B51&lt;&gt;"",E51&lt;&gt;"Reported"),COUNTIFS($A$2:$A$301,"&lt;&gt;",$E$2:$E$301,"&lt;&gt;Reported",$H$2:$H$301,"&lt;"&amp;H51)+1,"")</f>
      </c>
    </row>
    <row r="52" spans="1:9" x14ac:dyDescent="0.25">
      <c r="A52" s="15"/>
      <c r="B52" s="16"/>
      <c r="C52" s="15"/>
      <c r="D52" s="15"/>
      <c r="E52" s="17"/>
      <c r="F52" s="16"/>
      <c r="G52" s="18">
        <f>IF(OR(B52="",F52=""),"",F52-B52)</f>
      </c>
      <c r="H52" s="19">
        <f>IF(B52="","",B52+ROW()/100000000)</f>
      </c>
      <c r="I52" s="19">
        <f>IF(AND(A52&lt;&gt;"",B52&lt;&gt;"",E52&lt;&gt;"Reported"),COUNTIFS($A$2:$A$301,"&lt;&gt;",$E$2:$E$301,"&lt;&gt;Reported",$H$2:$H$301,"&lt;"&amp;H52)+1,"")</f>
      </c>
    </row>
    <row r="53" spans="1:9" x14ac:dyDescent="0.25">
      <c r="A53" s="20"/>
      <c r="B53" s="21"/>
      <c r="C53" s="20"/>
      <c r="D53" s="20"/>
      <c r="E53" s="22"/>
      <c r="F53" s="21"/>
      <c r="G53" s="23">
        <f>IF(OR(B53="",F53=""),"",F53-B53)</f>
      </c>
      <c r="H53" s="19">
        <f>IF(B53="","",B53+ROW()/100000000)</f>
      </c>
      <c r="I53" s="19">
        <f>IF(AND(A53&lt;&gt;"",B53&lt;&gt;"",E53&lt;&gt;"Reported"),COUNTIFS($A$2:$A$301,"&lt;&gt;",$E$2:$E$301,"&lt;&gt;Reported",$H$2:$H$301,"&lt;"&amp;H53)+1,"")</f>
      </c>
    </row>
    <row r="54" spans="1:9" x14ac:dyDescent="0.25">
      <c r="A54" s="15"/>
      <c r="B54" s="16"/>
      <c r="C54" s="15"/>
      <c r="D54" s="15"/>
      <c r="E54" s="17"/>
      <c r="F54" s="16"/>
      <c r="G54" s="18">
        <f>IF(OR(B54="",F54=""),"",F54-B54)</f>
      </c>
      <c r="H54" s="19">
        <f>IF(B54="","",B54+ROW()/100000000)</f>
      </c>
      <c r="I54" s="19">
        <f>IF(AND(A54&lt;&gt;"",B54&lt;&gt;"",E54&lt;&gt;"Reported"),COUNTIFS($A$2:$A$301,"&lt;&gt;",$E$2:$E$301,"&lt;&gt;Reported",$H$2:$H$301,"&lt;"&amp;H54)+1,"")</f>
      </c>
    </row>
    <row r="55" spans="1:9" x14ac:dyDescent="0.25">
      <c r="A55" s="20"/>
      <c r="B55" s="21"/>
      <c r="C55" s="20"/>
      <c r="D55" s="20"/>
      <c r="E55" s="22"/>
      <c r="F55" s="21"/>
      <c r="G55" s="23">
        <f>IF(OR(B55="",F55=""),"",F55-B55)</f>
      </c>
      <c r="H55" s="19">
        <f>IF(B55="","",B55+ROW()/100000000)</f>
      </c>
      <c r="I55" s="19">
        <f>IF(AND(A55&lt;&gt;"",B55&lt;&gt;"",E55&lt;&gt;"Reported"),COUNTIFS($A$2:$A$301,"&lt;&gt;",$E$2:$E$301,"&lt;&gt;Reported",$H$2:$H$301,"&lt;"&amp;H55)+1,"")</f>
      </c>
    </row>
    <row r="56" spans="1:9" x14ac:dyDescent="0.25">
      <c r="A56" s="15"/>
      <c r="B56" s="16"/>
      <c r="C56" s="15"/>
      <c r="D56" s="15"/>
      <c r="E56" s="17"/>
      <c r="F56" s="16"/>
      <c r="G56" s="18">
        <f>IF(OR(B56="",F56=""),"",F56-B56)</f>
      </c>
      <c r="H56" s="19">
        <f>IF(B56="","",B56+ROW()/100000000)</f>
      </c>
      <c r="I56" s="19">
        <f>IF(AND(A56&lt;&gt;"",B56&lt;&gt;"",E56&lt;&gt;"Reported"),COUNTIFS($A$2:$A$301,"&lt;&gt;",$E$2:$E$301,"&lt;&gt;Reported",$H$2:$H$301,"&lt;"&amp;H56)+1,"")</f>
      </c>
    </row>
    <row r="57" spans="1:9" x14ac:dyDescent="0.25">
      <c r="A57" s="20"/>
      <c r="B57" s="21"/>
      <c r="C57" s="20"/>
      <c r="D57" s="20"/>
      <c r="E57" s="22"/>
      <c r="F57" s="21"/>
      <c r="G57" s="23">
        <f>IF(OR(B57="",F57=""),"",F57-B57)</f>
      </c>
      <c r="H57" s="19">
        <f>IF(B57="","",B57+ROW()/100000000)</f>
      </c>
      <c r="I57" s="19">
        <f>IF(AND(A57&lt;&gt;"",B57&lt;&gt;"",E57&lt;&gt;"Reported"),COUNTIFS($A$2:$A$301,"&lt;&gt;",$E$2:$E$301,"&lt;&gt;Reported",$H$2:$H$301,"&lt;"&amp;H57)+1,"")</f>
      </c>
    </row>
    <row r="58" spans="1:9" x14ac:dyDescent="0.25">
      <c r="A58" s="15"/>
      <c r="B58" s="16"/>
      <c r="C58" s="15"/>
      <c r="D58" s="15"/>
      <c r="E58" s="17"/>
      <c r="F58" s="16"/>
      <c r="G58" s="18">
        <f>IF(OR(B58="",F58=""),"",F58-B58)</f>
      </c>
      <c r="H58" s="19">
        <f>IF(B58="","",B58+ROW()/100000000)</f>
      </c>
      <c r="I58" s="19">
        <f>IF(AND(A58&lt;&gt;"",B58&lt;&gt;"",E58&lt;&gt;"Reported"),COUNTIFS($A$2:$A$301,"&lt;&gt;",$E$2:$E$301,"&lt;&gt;Reported",$H$2:$H$301,"&lt;"&amp;H58)+1,"")</f>
      </c>
    </row>
    <row r="59" spans="1:9" x14ac:dyDescent="0.25">
      <c r="A59" s="20"/>
      <c r="B59" s="21"/>
      <c r="C59" s="20"/>
      <c r="D59" s="20"/>
      <c r="E59" s="22"/>
      <c r="F59" s="21"/>
      <c r="G59" s="23">
        <f>IF(OR(B59="",F59=""),"",F59-B59)</f>
      </c>
      <c r="H59" s="19">
        <f>IF(B59="","",B59+ROW()/100000000)</f>
      </c>
      <c r="I59" s="19">
        <f>IF(AND(A59&lt;&gt;"",B59&lt;&gt;"",E59&lt;&gt;"Reported"),COUNTIFS($A$2:$A$301,"&lt;&gt;",$E$2:$E$301,"&lt;&gt;Reported",$H$2:$H$301,"&lt;"&amp;H59)+1,"")</f>
      </c>
    </row>
    <row r="60" spans="1:9" x14ac:dyDescent="0.25">
      <c r="A60" s="15"/>
      <c r="B60" s="16"/>
      <c r="C60" s="15"/>
      <c r="D60" s="15"/>
      <c r="E60" s="17"/>
      <c r="F60" s="16"/>
      <c r="G60" s="18">
        <f>IF(OR(B60="",F60=""),"",F60-B60)</f>
      </c>
      <c r="H60" s="19">
        <f>IF(B60="","",B60+ROW()/100000000)</f>
      </c>
      <c r="I60" s="19">
        <f>IF(AND(A60&lt;&gt;"",B60&lt;&gt;"",E60&lt;&gt;"Reported"),COUNTIFS($A$2:$A$301,"&lt;&gt;",$E$2:$E$301,"&lt;&gt;Reported",$H$2:$H$301,"&lt;"&amp;H60)+1,"")</f>
      </c>
    </row>
    <row r="61" spans="1:9" x14ac:dyDescent="0.25">
      <c r="A61" s="20"/>
      <c r="B61" s="21"/>
      <c r="C61" s="20"/>
      <c r="D61" s="20"/>
      <c r="E61" s="22"/>
      <c r="F61" s="21"/>
      <c r="G61" s="23">
        <f>IF(OR(B61="",F61=""),"",F61-B61)</f>
      </c>
      <c r="H61" s="19">
        <f>IF(B61="","",B61+ROW()/100000000)</f>
      </c>
      <c r="I61" s="19">
        <f>IF(AND(A61&lt;&gt;"",B61&lt;&gt;"",E61&lt;&gt;"Reported"),COUNTIFS($A$2:$A$301,"&lt;&gt;",$E$2:$E$301,"&lt;&gt;Reported",$H$2:$H$301,"&lt;"&amp;H61)+1,"")</f>
      </c>
    </row>
    <row r="62" spans="1:9" x14ac:dyDescent="0.25">
      <c r="A62" s="15"/>
      <c r="B62" s="16"/>
      <c r="C62" s="15"/>
      <c r="D62" s="15"/>
      <c r="E62" s="17"/>
      <c r="F62" s="16"/>
      <c r="G62" s="18">
        <f>IF(OR(B62="",F62=""),"",F62-B62)</f>
      </c>
      <c r="H62" s="19">
        <f>IF(B62="","",B62+ROW()/100000000)</f>
      </c>
      <c r="I62" s="19">
        <f>IF(AND(A62&lt;&gt;"",B62&lt;&gt;"",E62&lt;&gt;"Reported"),COUNTIFS($A$2:$A$301,"&lt;&gt;",$E$2:$E$301,"&lt;&gt;Reported",$H$2:$H$301,"&lt;"&amp;H62)+1,"")</f>
      </c>
    </row>
    <row r="63" spans="1:9" x14ac:dyDescent="0.25">
      <c r="A63" s="20"/>
      <c r="B63" s="21"/>
      <c r="C63" s="20"/>
      <c r="D63" s="20"/>
      <c r="E63" s="22"/>
      <c r="F63" s="21"/>
      <c r="G63" s="23">
        <f>IF(OR(B63="",F63=""),"",F63-B63)</f>
      </c>
      <c r="H63" s="19">
        <f>IF(B63="","",B63+ROW()/100000000)</f>
      </c>
      <c r="I63" s="19">
        <f>IF(AND(A63&lt;&gt;"",B63&lt;&gt;"",E63&lt;&gt;"Reported"),COUNTIFS($A$2:$A$301,"&lt;&gt;",$E$2:$E$301,"&lt;&gt;Reported",$H$2:$H$301,"&lt;"&amp;H63)+1,"")</f>
      </c>
    </row>
    <row r="64" spans="1:9" x14ac:dyDescent="0.25">
      <c r="A64" s="15"/>
      <c r="B64" s="16"/>
      <c r="C64" s="15"/>
      <c r="D64" s="15"/>
      <c r="E64" s="17"/>
      <c r="F64" s="16"/>
      <c r="G64" s="18">
        <f>IF(OR(B64="",F64=""),"",F64-B64)</f>
      </c>
      <c r="H64" s="19">
        <f>IF(B64="","",B64+ROW()/100000000)</f>
      </c>
      <c r="I64" s="19">
        <f>IF(AND(A64&lt;&gt;"",B64&lt;&gt;"",E64&lt;&gt;"Reported"),COUNTIFS($A$2:$A$301,"&lt;&gt;",$E$2:$E$301,"&lt;&gt;Reported",$H$2:$H$301,"&lt;"&amp;H64)+1,"")</f>
      </c>
    </row>
    <row r="65" spans="1:9" x14ac:dyDescent="0.25">
      <c r="A65" s="20"/>
      <c r="B65" s="21"/>
      <c r="C65" s="20"/>
      <c r="D65" s="20"/>
      <c r="E65" s="22"/>
      <c r="F65" s="21"/>
      <c r="G65" s="23">
        <f>IF(OR(B65="",F65=""),"",F65-B65)</f>
      </c>
      <c r="H65" s="19">
        <f>IF(B65="","",B65+ROW()/100000000)</f>
      </c>
      <c r="I65" s="19">
        <f>IF(AND(A65&lt;&gt;"",B65&lt;&gt;"",E65&lt;&gt;"Reported"),COUNTIFS($A$2:$A$301,"&lt;&gt;",$E$2:$E$301,"&lt;&gt;Reported",$H$2:$H$301,"&lt;"&amp;H65)+1,"")</f>
      </c>
    </row>
    <row r="66" spans="1:9" x14ac:dyDescent="0.25">
      <c r="A66" s="15"/>
      <c r="B66" s="16"/>
      <c r="C66" s="15"/>
      <c r="D66" s="15"/>
      <c r="E66" s="17"/>
      <c r="F66" s="16"/>
      <c r="G66" s="18">
        <f>IF(OR(B66="",F66=""),"",F66-B66)</f>
      </c>
      <c r="H66" s="19">
        <f>IF(B66="","",B66+ROW()/100000000)</f>
      </c>
      <c r="I66" s="19">
        <f>IF(AND(A66&lt;&gt;"",B66&lt;&gt;"",E66&lt;&gt;"Reported"),COUNTIFS($A$2:$A$301,"&lt;&gt;",$E$2:$E$301,"&lt;&gt;Reported",$H$2:$H$301,"&lt;"&amp;H66)+1,"")</f>
      </c>
    </row>
    <row r="67" spans="1:9" x14ac:dyDescent="0.25">
      <c r="A67" s="20"/>
      <c r="B67" s="21"/>
      <c r="C67" s="20"/>
      <c r="D67" s="20"/>
      <c r="E67" s="22"/>
      <c r="F67" s="21"/>
      <c r="G67" s="23">
        <f>IF(OR(B67="",F67=""),"",F67-B67)</f>
      </c>
      <c r="H67" s="19">
        <f>IF(B67="","",B67+ROW()/100000000)</f>
      </c>
      <c r="I67" s="19">
        <f>IF(AND(A67&lt;&gt;"",B67&lt;&gt;"",E67&lt;&gt;"Reported"),COUNTIFS($A$2:$A$301,"&lt;&gt;",$E$2:$E$301,"&lt;&gt;Reported",$H$2:$H$301,"&lt;"&amp;H67)+1,"")</f>
      </c>
    </row>
    <row r="68" spans="1:9" x14ac:dyDescent="0.25">
      <c r="A68" s="15"/>
      <c r="B68" s="16"/>
      <c r="C68" s="15"/>
      <c r="D68" s="15"/>
      <c r="E68" s="17"/>
      <c r="F68" s="16"/>
      <c r="G68" s="18">
        <f>IF(OR(B68="",F68=""),"",F68-B68)</f>
      </c>
      <c r="H68" s="19">
        <f>IF(B68="","",B68+ROW()/100000000)</f>
      </c>
      <c r="I68" s="19">
        <f>IF(AND(A68&lt;&gt;"",B68&lt;&gt;"",E68&lt;&gt;"Reported"),COUNTIFS($A$2:$A$301,"&lt;&gt;",$E$2:$E$301,"&lt;&gt;Reported",$H$2:$H$301,"&lt;"&amp;H68)+1,"")</f>
      </c>
    </row>
    <row r="69" spans="1:9" x14ac:dyDescent="0.25">
      <c r="A69" s="20"/>
      <c r="B69" s="21"/>
      <c r="C69" s="20"/>
      <c r="D69" s="20"/>
      <c r="E69" s="22"/>
      <c r="F69" s="21"/>
      <c r="G69" s="23">
        <f>IF(OR(B69="",F69=""),"",F69-B69)</f>
      </c>
      <c r="H69" s="19">
        <f>IF(B69="","",B69+ROW()/100000000)</f>
      </c>
      <c r="I69" s="19">
        <f>IF(AND(A69&lt;&gt;"",B69&lt;&gt;"",E69&lt;&gt;"Reported"),COUNTIFS($A$2:$A$301,"&lt;&gt;",$E$2:$E$301,"&lt;&gt;Reported",$H$2:$H$301,"&lt;"&amp;H69)+1,"")</f>
      </c>
    </row>
    <row r="70" spans="1:9" x14ac:dyDescent="0.25">
      <c r="A70" s="15"/>
      <c r="B70" s="16"/>
      <c r="C70" s="15"/>
      <c r="D70" s="15"/>
      <c r="E70" s="17"/>
      <c r="F70" s="16"/>
      <c r="G70" s="18">
        <f>IF(OR(B70="",F70=""),"",F70-B70)</f>
      </c>
      <c r="H70" s="19">
        <f>IF(B70="","",B70+ROW()/100000000)</f>
      </c>
      <c r="I70" s="19">
        <f>IF(AND(A70&lt;&gt;"",B70&lt;&gt;"",E70&lt;&gt;"Reported"),COUNTIFS($A$2:$A$301,"&lt;&gt;",$E$2:$E$301,"&lt;&gt;Reported",$H$2:$H$301,"&lt;"&amp;H70)+1,"")</f>
      </c>
    </row>
    <row r="71" spans="1:9" x14ac:dyDescent="0.25">
      <c r="A71" s="20"/>
      <c r="B71" s="21"/>
      <c r="C71" s="20"/>
      <c r="D71" s="20"/>
      <c r="E71" s="22"/>
      <c r="F71" s="21"/>
      <c r="G71" s="23">
        <f>IF(OR(B71="",F71=""),"",F71-B71)</f>
      </c>
      <c r="H71" s="19">
        <f>IF(B71="","",B71+ROW()/100000000)</f>
      </c>
      <c r="I71" s="19">
        <f>IF(AND(A71&lt;&gt;"",B71&lt;&gt;"",E71&lt;&gt;"Reported"),COUNTIFS($A$2:$A$301,"&lt;&gt;",$E$2:$E$301,"&lt;&gt;Reported",$H$2:$H$301,"&lt;"&amp;H71)+1,"")</f>
      </c>
    </row>
    <row r="72" spans="1:9" x14ac:dyDescent="0.25">
      <c r="A72" s="15"/>
      <c r="B72" s="16"/>
      <c r="C72" s="15"/>
      <c r="D72" s="15"/>
      <c r="E72" s="17"/>
      <c r="F72" s="16"/>
      <c r="G72" s="18">
        <f>IF(OR(B72="",F72=""),"",F72-B72)</f>
      </c>
      <c r="H72" s="19">
        <f>IF(B72="","",B72+ROW()/100000000)</f>
      </c>
      <c r="I72" s="19">
        <f>IF(AND(A72&lt;&gt;"",B72&lt;&gt;"",E72&lt;&gt;"Reported"),COUNTIFS($A$2:$A$301,"&lt;&gt;",$E$2:$E$301,"&lt;&gt;Reported",$H$2:$H$301,"&lt;"&amp;H72)+1,"")</f>
      </c>
    </row>
    <row r="73" spans="1:9" x14ac:dyDescent="0.25">
      <c r="A73" s="20"/>
      <c r="B73" s="21"/>
      <c r="C73" s="20"/>
      <c r="D73" s="20"/>
      <c r="E73" s="22"/>
      <c r="F73" s="21"/>
      <c r="G73" s="23">
        <f>IF(OR(B73="",F73=""),"",F73-B73)</f>
      </c>
      <c r="H73" s="19">
        <f>IF(B73="","",B73+ROW()/100000000)</f>
      </c>
      <c r="I73" s="19">
        <f>IF(AND(A73&lt;&gt;"",B73&lt;&gt;"",E73&lt;&gt;"Reported"),COUNTIFS($A$2:$A$301,"&lt;&gt;",$E$2:$E$301,"&lt;&gt;Reported",$H$2:$H$301,"&lt;"&amp;H73)+1,"")</f>
      </c>
    </row>
    <row r="74" spans="1:9" x14ac:dyDescent="0.25">
      <c r="A74" s="15"/>
      <c r="B74" s="16"/>
      <c r="C74" s="15"/>
      <c r="D74" s="15"/>
      <c r="E74" s="17"/>
      <c r="F74" s="16"/>
      <c r="G74" s="18">
        <f>IF(OR(B74="",F74=""),"",F74-B74)</f>
      </c>
      <c r="H74" s="19">
        <f>IF(B74="","",B74+ROW()/100000000)</f>
      </c>
      <c r="I74" s="19">
        <f>IF(AND(A74&lt;&gt;"",B74&lt;&gt;"",E74&lt;&gt;"Reported"),COUNTIFS($A$2:$A$301,"&lt;&gt;",$E$2:$E$301,"&lt;&gt;Reported",$H$2:$H$301,"&lt;"&amp;H74)+1,"")</f>
      </c>
    </row>
    <row r="75" spans="1:9" x14ac:dyDescent="0.25">
      <c r="A75" s="20"/>
      <c r="B75" s="21"/>
      <c r="C75" s="20"/>
      <c r="D75" s="20"/>
      <c r="E75" s="22"/>
      <c r="F75" s="21"/>
      <c r="G75" s="23">
        <f>IF(OR(B75="",F75=""),"",F75-B75)</f>
      </c>
      <c r="H75" s="19">
        <f>IF(B75="","",B75+ROW()/100000000)</f>
      </c>
      <c r="I75" s="19">
        <f>IF(AND(A75&lt;&gt;"",B75&lt;&gt;"",E75&lt;&gt;"Reported"),COUNTIFS($A$2:$A$301,"&lt;&gt;",$E$2:$E$301,"&lt;&gt;Reported",$H$2:$H$301,"&lt;"&amp;H75)+1,"")</f>
      </c>
    </row>
    <row r="76" spans="1:9" x14ac:dyDescent="0.25">
      <c r="A76" s="15"/>
      <c r="B76" s="16"/>
      <c r="C76" s="15"/>
      <c r="D76" s="15"/>
      <c r="E76" s="17"/>
      <c r="F76" s="16"/>
      <c r="G76" s="18">
        <f>IF(OR(B76="",F76=""),"",F76-B76)</f>
      </c>
      <c r="H76" s="19">
        <f>IF(B76="","",B76+ROW()/100000000)</f>
      </c>
      <c r="I76" s="19">
        <f>IF(AND(A76&lt;&gt;"",B76&lt;&gt;"",E76&lt;&gt;"Reported"),COUNTIFS($A$2:$A$301,"&lt;&gt;",$E$2:$E$301,"&lt;&gt;Reported",$H$2:$H$301,"&lt;"&amp;H76)+1,"")</f>
      </c>
    </row>
    <row r="77" spans="1:9" x14ac:dyDescent="0.25">
      <c r="A77" s="20"/>
      <c r="B77" s="21"/>
      <c r="C77" s="20"/>
      <c r="D77" s="20"/>
      <c r="E77" s="22"/>
      <c r="F77" s="21"/>
      <c r="G77" s="23">
        <f>IF(OR(B77="",F77=""),"",F77-B77)</f>
      </c>
      <c r="H77" s="19">
        <f>IF(B77="","",B77+ROW()/100000000)</f>
      </c>
      <c r="I77" s="19">
        <f>IF(AND(A77&lt;&gt;"",B77&lt;&gt;"",E77&lt;&gt;"Reported"),COUNTIFS($A$2:$A$301,"&lt;&gt;",$E$2:$E$301,"&lt;&gt;Reported",$H$2:$H$301,"&lt;"&amp;H77)+1,"")</f>
      </c>
    </row>
    <row r="78" spans="1:9" x14ac:dyDescent="0.25">
      <c r="A78" s="15"/>
      <c r="B78" s="16"/>
      <c r="C78" s="15"/>
      <c r="D78" s="15"/>
      <c r="E78" s="17"/>
      <c r="F78" s="16"/>
      <c r="G78" s="18">
        <f>IF(OR(B78="",F78=""),"",F78-B78)</f>
      </c>
      <c r="H78" s="19">
        <f>IF(B78="","",B78+ROW()/100000000)</f>
      </c>
      <c r="I78" s="19">
        <f>IF(AND(A78&lt;&gt;"",B78&lt;&gt;"",E78&lt;&gt;"Reported"),COUNTIFS($A$2:$A$301,"&lt;&gt;",$E$2:$E$301,"&lt;&gt;Reported",$H$2:$H$301,"&lt;"&amp;H78)+1,"")</f>
      </c>
    </row>
    <row r="79" spans="1:9" x14ac:dyDescent="0.25">
      <c r="A79" s="20"/>
      <c r="B79" s="21"/>
      <c r="C79" s="20"/>
      <c r="D79" s="20"/>
      <c r="E79" s="22"/>
      <c r="F79" s="21"/>
      <c r="G79" s="23">
        <f>IF(OR(B79="",F79=""),"",F79-B79)</f>
      </c>
      <c r="H79" s="19">
        <f>IF(B79="","",B79+ROW()/100000000)</f>
      </c>
      <c r="I79" s="19">
        <f>IF(AND(A79&lt;&gt;"",B79&lt;&gt;"",E79&lt;&gt;"Reported"),COUNTIFS($A$2:$A$301,"&lt;&gt;",$E$2:$E$301,"&lt;&gt;Reported",$H$2:$H$301,"&lt;"&amp;H79)+1,"")</f>
      </c>
    </row>
    <row r="80" spans="1:9" x14ac:dyDescent="0.25">
      <c r="A80" s="15"/>
      <c r="B80" s="16"/>
      <c r="C80" s="15"/>
      <c r="D80" s="15"/>
      <c r="E80" s="17"/>
      <c r="F80" s="16"/>
      <c r="G80" s="18">
        <f>IF(OR(B80="",F80=""),"",F80-B80)</f>
      </c>
      <c r="H80" s="19">
        <f>IF(B80="","",B80+ROW()/100000000)</f>
      </c>
      <c r="I80" s="19">
        <f>IF(AND(A80&lt;&gt;"",B80&lt;&gt;"",E80&lt;&gt;"Reported"),COUNTIFS($A$2:$A$301,"&lt;&gt;",$E$2:$E$301,"&lt;&gt;Reported",$H$2:$H$301,"&lt;"&amp;H80)+1,"")</f>
      </c>
    </row>
    <row r="81" spans="1:9" x14ac:dyDescent="0.25">
      <c r="A81" s="20"/>
      <c r="B81" s="21"/>
      <c r="C81" s="20"/>
      <c r="D81" s="20"/>
      <c r="E81" s="22"/>
      <c r="F81" s="21"/>
      <c r="G81" s="23">
        <f>IF(OR(B81="",F81=""),"",F81-B81)</f>
      </c>
      <c r="H81" s="19">
        <f>IF(B81="","",B81+ROW()/100000000)</f>
      </c>
      <c r="I81" s="19">
        <f>IF(AND(A81&lt;&gt;"",B81&lt;&gt;"",E81&lt;&gt;"Reported"),COUNTIFS($A$2:$A$301,"&lt;&gt;",$E$2:$E$301,"&lt;&gt;Reported",$H$2:$H$301,"&lt;"&amp;H81)+1,"")</f>
      </c>
    </row>
    <row r="82" spans="1:9" x14ac:dyDescent="0.25">
      <c r="A82" s="15"/>
      <c r="B82" s="16"/>
      <c r="C82" s="15"/>
      <c r="D82" s="15"/>
      <c r="E82" s="17"/>
      <c r="F82" s="16"/>
      <c r="G82" s="18">
        <f>IF(OR(B82="",F82=""),"",F82-B82)</f>
      </c>
      <c r="H82" s="19">
        <f>IF(B82="","",B82+ROW()/100000000)</f>
      </c>
      <c r="I82" s="19">
        <f>IF(AND(A82&lt;&gt;"",B82&lt;&gt;"",E82&lt;&gt;"Reported"),COUNTIFS($A$2:$A$301,"&lt;&gt;",$E$2:$E$301,"&lt;&gt;Reported",$H$2:$H$301,"&lt;"&amp;H82)+1,"")</f>
      </c>
    </row>
    <row r="83" spans="1:9" x14ac:dyDescent="0.25">
      <c r="A83" s="20"/>
      <c r="B83" s="21"/>
      <c r="C83" s="20"/>
      <c r="D83" s="20"/>
      <c r="E83" s="22"/>
      <c r="F83" s="21"/>
      <c r="G83" s="23">
        <f>IF(OR(B83="",F83=""),"",F83-B83)</f>
      </c>
      <c r="H83" s="19">
        <f>IF(B83="","",B83+ROW()/100000000)</f>
      </c>
      <c r="I83" s="19">
        <f>IF(AND(A83&lt;&gt;"",B83&lt;&gt;"",E83&lt;&gt;"Reported"),COUNTIFS($A$2:$A$301,"&lt;&gt;",$E$2:$E$301,"&lt;&gt;Reported",$H$2:$H$301,"&lt;"&amp;H83)+1,"")</f>
      </c>
    </row>
    <row r="84" spans="1:9" x14ac:dyDescent="0.25">
      <c r="A84" s="15"/>
      <c r="B84" s="16"/>
      <c r="C84" s="15"/>
      <c r="D84" s="15"/>
      <c r="E84" s="17"/>
      <c r="F84" s="16"/>
      <c r="G84" s="18">
        <f>IF(OR(B84="",F84=""),"",F84-B84)</f>
      </c>
      <c r="H84" s="19">
        <f>IF(B84="","",B84+ROW()/100000000)</f>
      </c>
      <c r="I84" s="19">
        <f>IF(AND(A84&lt;&gt;"",B84&lt;&gt;"",E84&lt;&gt;"Reported"),COUNTIFS($A$2:$A$301,"&lt;&gt;",$E$2:$E$301,"&lt;&gt;Reported",$H$2:$H$301,"&lt;"&amp;H84)+1,"")</f>
      </c>
    </row>
    <row r="85" spans="1:9" x14ac:dyDescent="0.25">
      <c r="A85" s="20"/>
      <c r="B85" s="21"/>
      <c r="C85" s="20"/>
      <c r="D85" s="20"/>
      <c r="E85" s="22"/>
      <c r="F85" s="21"/>
      <c r="G85" s="23">
        <f>IF(OR(B85="",F85=""),"",F85-B85)</f>
      </c>
      <c r="H85" s="19">
        <f>IF(B85="","",B85+ROW()/100000000)</f>
      </c>
      <c r="I85" s="19">
        <f>IF(AND(A85&lt;&gt;"",B85&lt;&gt;"",E85&lt;&gt;"Reported"),COUNTIFS($A$2:$A$301,"&lt;&gt;",$E$2:$E$301,"&lt;&gt;Reported",$H$2:$H$301,"&lt;"&amp;H85)+1,"")</f>
      </c>
    </row>
    <row r="86" spans="1:9" x14ac:dyDescent="0.25">
      <c r="A86" s="15"/>
      <c r="B86" s="16"/>
      <c r="C86" s="15"/>
      <c r="D86" s="15"/>
      <c r="E86" s="17"/>
      <c r="F86" s="16"/>
      <c r="G86" s="18">
        <f>IF(OR(B86="",F86=""),"",F86-B86)</f>
      </c>
      <c r="H86" s="19">
        <f>IF(B86="","",B86+ROW()/100000000)</f>
      </c>
      <c r="I86" s="19">
        <f>IF(AND(A86&lt;&gt;"",B86&lt;&gt;"",E86&lt;&gt;"Reported"),COUNTIFS($A$2:$A$301,"&lt;&gt;",$E$2:$E$301,"&lt;&gt;Reported",$H$2:$H$301,"&lt;"&amp;H86)+1,"")</f>
      </c>
    </row>
    <row r="87" spans="1:9" x14ac:dyDescent="0.25">
      <c r="A87" s="20"/>
      <c r="B87" s="21"/>
      <c r="C87" s="20"/>
      <c r="D87" s="20"/>
      <c r="E87" s="22"/>
      <c r="F87" s="21"/>
      <c r="G87" s="23">
        <f>IF(OR(B87="",F87=""),"",F87-B87)</f>
      </c>
      <c r="H87" s="19">
        <f>IF(B87="","",B87+ROW()/100000000)</f>
      </c>
      <c r="I87" s="19">
        <f>IF(AND(A87&lt;&gt;"",B87&lt;&gt;"",E87&lt;&gt;"Reported"),COUNTIFS($A$2:$A$301,"&lt;&gt;",$E$2:$E$301,"&lt;&gt;Reported",$H$2:$H$301,"&lt;"&amp;H87)+1,"")</f>
      </c>
    </row>
    <row r="88" spans="1:9" x14ac:dyDescent="0.25">
      <c r="A88" s="15"/>
      <c r="B88" s="16"/>
      <c r="C88" s="15"/>
      <c r="D88" s="15"/>
      <c r="E88" s="17"/>
      <c r="F88" s="16"/>
      <c r="G88" s="18">
        <f>IF(OR(B88="",F88=""),"",F88-B88)</f>
      </c>
      <c r="H88" s="19">
        <f>IF(B88="","",B88+ROW()/100000000)</f>
      </c>
      <c r="I88" s="19">
        <f>IF(AND(A88&lt;&gt;"",B88&lt;&gt;"",E88&lt;&gt;"Reported"),COUNTIFS($A$2:$A$301,"&lt;&gt;",$E$2:$E$301,"&lt;&gt;Reported",$H$2:$H$301,"&lt;"&amp;H88)+1,"")</f>
      </c>
    </row>
    <row r="89" spans="1:9" x14ac:dyDescent="0.25">
      <c r="A89" s="20"/>
      <c r="B89" s="21"/>
      <c r="C89" s="20"/>
      <c r="D89" s="20"/>
      <c r="E89" s="22"/>
      <c r="F89" s="21"/>
      <c r="G89" s="23">
        <f>IF(OR(B89="",F89=""),"",F89-B89)</f>
      </c>
      <c r="H89" s="19">
        <f>IF(B89="","",B89+ROW()/100000000)</f>
      </c>
      <c r="I89" s="19">
        <f>IF(AND(A89&lt;&gt;"",B89&lt;&gt;"",E89&lt;&gt;"Reported"),COUNTIFS($A$2:$A$301,"&lt;&gt;",$E$2:$E$301,"&lt;&gt;Reported",$H$2:$H$301,"&lt;"&amp;H89)+1,"")</f>
      </c>
    </row>
    <row r="90" spans="1:9" x14ac:dyDescent="0.25">
      <c r="A90" s="15"/>
      <c r="B90" s="16"/>
      <c r="C90" s="15"/>
      <c r="D90" s="15"/>
      <c r="E90" s="17"/>
      <c r="F90" s="16"/>
      <c r="G90" s="18">
        <f>IF(OR(B90="",F90=""),"",F90-B90)</f>
      </c>
      <c r="H90" s="19">
        <f>IF(B90="","",B90+ROW()/100000000)</f>
      </c>
      <c r="I90" s="19">
        <f>IF(AND(A90&lt;&gt;"",B90&lt;&gt;"",E90&lt;&gt;"Reported"),COUNTIFS($A$2:$A$301,"&lt;&gt;",$E$2:$E$301,"&lt;&gt;Reported",$H$2:$H$301,"&lt;"&amp;H90)+1,"")</f>
      </c>
    </row>
    <row r="91" spans="1:9" x14ac:dyDescent="0.25">
      <c r="A91" s="20"/>
      <c r="B91" s="21"/>
      <c r="C91" s="20"/>
      <c r="D91" s="20"/>
      <c r="E91" s="22"/>
      <c r="F91" s="21"/>
      <c r="G91" s="23">
        <f>IF(OR(B91="",F91=""),"",F91-B91)</f>
      </c>
      <c r="H91" s="19">
        <f>IF(B91="","",B91+ROW()/100000000)</f>
      </c>
      <c r="I91" s="19">
        <f>IF(AND(A91&lt;&gt;"",B91&lt;&gt;"",E91&lt;&gt;"Reported"),COUNTIFS($A$2:$A$301,"&lt;&gt;",$E$2:$E$301,"&lt;&gt;Reported",$H$2:$H$301,"&lt;"&amp;H91)+1,"")</f>
      </c>
    </row>
    <row r="92" spans="1:9" x14ac:dyDescent="0.25">
      <c r="A92" s="15"/>
      <c r="B92" s="16"/>
      <c r="C92" s="15"/>
      <c r="D92" s="15"/>
      <c r="E92" s="17"/>
      <c r="F92" s="16"/>
      <c r="G92" s="18">
        <f>IF(OR(B92="",F92=""),"",F92-B92)</f>
      </c>
      <c r="H92" s="19">
        <f>IF(B92="","",B92+ROW()/100000000)</f>
      </c>
      <c r="I92" s="19">
        <f>IF(AND(A92&lt;&gt;"",B92&lt;&gt;"",E92&lt;&gt;"Reported"),COUNTIFS($A$2:$A$301,"&lt;&gt;",$E$2:$E$301,"&lt;&gt;Reported",$H$2:$H$301,"&lt;"&amp;H92)+1,"")</f>
      </c>
    </row>
    <row r="93" spans="1:9" x14ac:dyDescent="0.25">
      <c r="A93" s="20"/>
      <c r="B93" s="21"/>
      <c r="C93" s="20"/>
      <c r="D93" s="20"/>
      <c r="E93" s="22"/>
      <c r="F93" s="21"/>
      <c r="G93" s="23">
        <f>IF(OR(B93="",F93=""),"",F93-B93)</f>
      </c>
      <c r="H93" s="19">
        <f>IF(B93="","",B93+ROW()/100000000)</f>
      </c>
      <c r="I93" s="19">
        <f>IF(AND(A93&lt;&gt;"",B93&lt;&gt;"",E93&lt;&gt;"Reported"),COUNTIFS($A$2:$A$301,"&lt;&gt;",$E$2:$E$301,"&lt;&gt;Reported",$H$2:$H$301,"&lt;"&amp;H93)+1,"")</f>
      </c>
    </row>
    <row r="94" spans="1:9" x14ac:dyDescent="0.25">
      <c r="A94" s="15"/>
      <c r="B94" s="16"/>
      <c r="C94" s="15"/>
      <c r="D94" s="15"/>
      <c r="E94" s="17"/>
      <c r="F94" s="16"/>
      <c r="G94" s="18">
        <f>IF(OR(B94="",F94=""),"",F94-B94)</f>
      </c>
      <c r="H94" s="19">
        <f>IF(B94="","",B94+ROW()/100000000)</f>
      </c>
      <c r="I94" s="19">
        <f>IF(AND(A94&lt;&gt;"",B94&lt;&gt;"",E94&lt;&gt;"Reported"),COUNTIFS($A$2:$A$301,"&lt;&gt;",$E$2:$E$301,"&lt;&gt;Reported",$H$2:$H$301,"&lt;"&amp;H94)+1,"")</f>
      </c>
    </row>
    <row r="95" spans="1:9" x14ac:dyDescent="0.25">
      <c r="A95" s="20"/>
      <c r="B95" s="21"/>
      <c r="C95" s="20"/>
      <c r="D95" s="20"/>
      <c r="E95" s="22"/>
      <c r="F95" s="21"/>
      <c r="G95" s="23">
        <f>IF(OR(B95="",F95=""),"",F95-B95)</f>
      </c>
      <c r="H95" s="19">
        <f>IF(B95="","",B95+ROW()/100000000)</f>
      </c>
      <c r="I95" s="19">
        <f>IF(AND(A95&lt;&gt;"",B95&lt;&gt;"",E95&lt;&gt;"Reported"),COUNTIFS($A$2:$A$301,"&lt;&gt;",$E$2:$E$301,"&lt;&gt;Reported",$H$2:$H$301,"&lt;"&amp;H95)+1,"")</f>
      </c>
    </row>
    <row r="96" spans="1:9" x14ac:dyDescent="0.25">
      <c r="A96" s="15"/>
      <c r="B96" s="16"/>
      <c r="C96" s="15"/>
      <c r="D96" s="15"/>
      <c r="E96" s="17"/>
      <c r="F96" s="16"/>
      <c r="G96" s="18">
        <f>IF(OR(B96="",F96=""),"",F96-B96)</f>
      </c>
      <c r="H96" s="19">
        <f>IF(B96="","",B96+ROW()/100000000)</f>
      </c>
      <c r="I96" s="19">
        <f>IF(AND(A96&lt;&gt;"",B96&lt;&gt;"",E96&lt;&gt;"Reported"),COUNTIFS($A$2:$A$301,"&lt;&gt;",$E$2:$E$301,"&lt;&gt;Reported",$H$2:$H$301,"&lt;"&amp;H96)+1,"")</f>
      </c>
    </row>
    <row r="97" spans="1:9" x14ac:dyDescent="0.25">
      <c r="A97" s="20"/>
      <c r="B97" s="21"/>
      <c r="C97" s="20"/>
      <c r="D97" s="20"/>
      <c r="E97" s="22"/>
      <c r="F97" s="21"/>
      <c r="G97" s="23">
        <f>IF(OR(B97="",F97=""),"",F97-B97)</f>
      </c>
      <c r="H97" s="19">
        <f>IF(B97="","",B97+ROW()/100000000)</f>
      </c>
      <c r="I97" s="19">
        <f>IF(AND(A97&lt;&gt;"",B97&lt;&gt;"",E97&lt;&gt;"Reported"),COUNTIFS($A$2:$A$301,"&lt;&gt;",$E$2:$E$301,"&lt;&gt;Reported",$H$2:$H$301,"&lt;"&amp;H97)+1,"")</f>
      </c>
    </row>
    <row r="98" spans="1:9" x14ac:dyDescent="0.25">
      <c r="A98" s="15"/>
      <c r="B98" s="16"/>
      <c r="C98" s="15"/>
      <c r="D98" s="15"/>
      <c r="E98" s="17"/>
      <c r="F98" s="16"/>
      <c r="G98" s="18">
        <f>IF(OR(B98="",F98=""),"",F98-B98)</f>
      </c>
      <c r="H98" s="19">
        <f>IF(B98="","",B98+ROW()/100000000)</f>
      </c>
      <c r="I98" s="19">
        <f>IF(AND(A98&lt;&gt;"",B98&lt;&gt;"",E98&lt;&gt;"Reported"),COUNTIFS($A$2:$A$301,"&lt;&gt;",$E$2:$E$301,"&lt;&gt;Reported",$H$2:$H$301,"&lt;"&amp;H98)+1,"")</f>
      </c>
    </row>
    <row r="99" spans="1:9" x14ac:dyDescent="0.25">
      <c r="A99" s="20"/>
      <c r="B99" s="21"/>
      <c r="C99" s="20"/>
      <c r="D99" s="20"/>
      <c r="E99" s="22"/>
      <c r="F99" s="21"/>
      <c r="G99" s="23">
        <f>IF(OR(B99="",F99=""),"",F99-B99)</f>
      </c>
      <c r="H99" s="19">
        <f>IF(B99="","",B99+ROW()/100000000)</f>
      </c>
      <c r="I99" s="19">
        <f>IF(AND(A99&lt;&gt;"",B99&lt;&gt;"",E99&lt;&gt;"Reported"),COUNTIFS($A$2:$A$301,"&lt;&gt;",$E$2:$E$301,"&lt;&gt;Reported",$H$2:$H$301,"&lt;"&amp;H99)+1,"")</f>
      </c>
    </row>
    <row r="100" spans="1:9" x14ac:dyDescent="0.25">
      <c r="A100" s="15"/>
      <c r="B100" s="16"/>
      <c r="C100" s="15"/>
      <c r="D100" s="15"/>
      <c r="E100" s="17"/>
      <c r="F100" s="16"/>
      <c r="G100" s="18">
        <f>IF(OR(B100="",F100=""),"",F100-B100)</f>
      </c>
      <c r="H100" s="19">
        <f>IF(B100="","",B100+ROW()/100000000)</f>
      </c>
      <c r="I100" s="19">
        <f>IF(AND(A100&lt;&gt;"",B100&lt;&gt;"",E100&lt;&gt;"Reported"),COUNTIFS($A$2:$A$301,"&lt;&gt;",$E$2:$E$301,"&lt;&gt;Reported",$H$2:$H$301,"&lt;"&amp;H100)+1,"")</f>
      </c>
    </row>
    <row r="101" spans="1:9" x14ac:dyDescent="0.25">
      <c r="A101" s="20"/>
      <c r="B101" s="21"/>
      <c r="C101" s="20"/>
      <c r="D101" s="20"/>
      <c r="E101" s="22"/>
      <c r="F101" s="21"/>
      <c r="G101" s="23">
        <f>IF(OR(B101="",F101=""),"",F101-B101)</f>
      </c>
      <c r="H101" s="19">
        <f>IF(B101="","",B101+ROW()/100000000)</f>
      </c>
      <c r="I101" s="19">
        <f>IF(AND(A101&lt;&gt;"",B101&lt;&gt;"",E101&lt;&gt;"Reported"),COUNTIFS($A$2:$A$301,"&lt;&gt;",$E$2:$E$301,"&lt;&gt;Reported",$H$2:$H$301,"&lt;"&amp;H101)+1,"")</f>
      </c>
    </row>
    <row r="102" spans="1:9" x14ac:dyDescent="0.25">
      <c r="A102" s="15"/>
      <c r="B102" s="16"/>
      <c r="C102" s="15"/>
      <c r="D102" s="15"/>
      <c r="E102" s="17"/>
      <c r="F102" s="16"/>
      <c r="G102" s="18">
        <f>IF(OR(B102="",F102=""),"",F102-B102)</f>
      </c>
      <c r="H102" s="19">
        <f>IF(B102="","",B102+ROW()/100000000)</f>
      </c>
      <c r="I102" s="19">
        <f>IF(AND(A102&lt;&gt;"",B102&lt;&gt;"",E102&lt;&gt;"Reported"),COUNTIFS($A$2:$A$301,"&lt;&gt;",$E$2:$E$301,"&lt;&gt;Reported",$H$2:$H$301,"&lt;"&amp;H102)+1,"")</f>
      </c>
    </row>
    <row r="103" spans="1:9" x14ac:dyDescent="0.25">
      <c r="A103" s="20"/>
      <c r="B103" s="21"/>
      <c r="C103" s="20"/>
      <c r="D103" s="20"/>
      <c r="E103" s="22"/>
      <c r="F103" s="21"/>
      <c r="G103" s="23">
        <f>IF(OR(B103="",F103=""),"",F103-B103)</f>
      </c>
      <c r="H103" s="19">
        <f>IF(B103="","",B103+ROW()/100000000)</f>
      </c>
      <c r="I103" s="19">
        <f>IF(AND(A103&lt;&gt;"",B103&lt;&gt;"",E103&lt;&gt;"Reported"),COUNTIFS($A$2:$A$301,"&lt;&gt;",$E$2:$E$301,"&lt;&gt;Reported",$H$2:$H$301,"&lt;"&amp;H103)+1,"")</f>
      </c>
    </row>
    <row r="104" spans="1:9" x14ac:dyDescent="0.25">
      <c r="A104" s="15"/>
      <c r="B104" s="16"/>
      <c r="C104" s="15"/>
      <c r="D104" s="15"/>
      <c r="E104" s="17"/>
      <c r="F104" s="16"/>
      <c r="G104" s="18">
        <f>IF(OR(B104="",F104=""),"",F104-B104)</f>
      </c>
      <c r="H104" s="19">
        <f>IF(B104="","",B104+ROW()/100000000)</f>
      </c>
      <c r="I104" s="19">
        <f>IF(AND(A104&lt;&gt;"",B104&lt;&gt;"",E104&lt;&gt;"Reported"),COUNTIFS($A$2:$A$301,"&lt;&gt;",$E$2:$E$301,"&lt;&gt;Reported",$H$2:$H$301,"&lt;"&amp;H104)+1,"")</f>
      </c>
    </row>
    <row r="105" spans="1:9" x14ac:dyDescent="0.25">
      <c r="A105" s="20"/>
      <c r="B105" s="21"/>
      <c r="C105" s="20"/>
      <c r="D105" s="20"/>
      <c r="E105" s="22"/>
      <c r="F105" s="21"/>
      <c r="G105" s="23">
        <f>IF(OR(B105="",F105=""),"",F105-B105)</f>
      </c>
      <c r="H105" s="19">
        <f>IF(B105="","",B105+ROW()/100000000)</f>
      </c>
      <c r="I105" s="19">
        <f>IF(AND(A105&lt;&gt;"",B105&lt;&gt;"",E105&lt;&gt;"Reported"),COUNTIFS($A$2:$A$301,"&lt;&gt;",$E$2:$E$301,"&lt;&gt;Reported",$H$2:$H$301,"&lt;"&amp;H105)+1,"")</f>
      </c>
    </row>
    <row r="106" spans="1:9" x14ac:dyDescent="0.25">
      <c r="A106" s="15"/>
      <c r="B106" s="16"/>
      <c r="C106" s="15"/>
      <c r="D106" s="15"/>
      <c r="E106" s="17"/>
      <c r="F106" s="16"/>
      <c r="G106" s="18">
        <f>IF(OR(B106="",F106=""),"",F106-B106)</f>
      </c>
      <c r="H106" s="19">
        <f>IF(B106="","",B106+ROW()/100000000)</f>
      </c>
      <c r="I106" s="19">
        <f>IF(AND(A106&lt;&gt;"",B106&lt;&gt;"",E106&lt;&gt;"Reported"),COUNTIFS($A$2:$A$301,"&lt;&gt;",$E$2:$E$301,"&lt;&gt;Reported",$H$2:$H$301,"&lt;"&amp;H106)+1,"")</f>
      </c>
    </row>
    <row r="107" spans="1:9" x14ac:dyDescent="0.25">
      <c r="A107" s="20"/>
      <c r="B107" s="21"/>
      <c r="C107" s="20"/>
      <c r="D107" s="20"/>
      <c r="E107" s="22"/>
      <c r="F107" s="21"/>
      <c r="G107" s="23">
        <f>IF(OR(B107="",F107=""),"",F107-B107)</f>
      </c>
      <c r="H107" s="19">
        <f>IF(B107="","",B107+ROW()/100000000)</f>
      </c>
      <c r="I107" s="19">
        <f>IF(AND(A107&lt;&gt;"",B107&lt;&gt;"",E107&lt;&gt;"Reported"),COUNTIFS($A$2:$A$301,"&lt;&gt;",$E$2:$E$301,"&lt;&gt;Reported",$H$2:$H$301,"&lt;"&amp;H107)+1,"")</f>
      </c>
    </row>
    <row r="108" spans="1:9" x14ac:dyDescent="0.25">
      <c r="A108" s="15"/>
      <c r="B108" s="16"/>
      <c r="C108" s="15"/>
      <c r="D108" s="15"/>
      <c r="E108" s="17"/>
      <c r="F108" s="16"/>
      <c r="G108" s="18">
        <f>IF(OR(B108="",F108=""),"",F108-B108)</f>
      </c>
      <c r="H108" s="19">
        <f>IF(B108="","",B108+ROW()/100000000)</f>
      </c>
      <c r="I108" s="19">
        <f>IF(AND(A108&lt;&gt;"",B108&lt;&gt;"",E108&lt;&gt;"Reported"),COUNTIFS($A$2:$A$301,"&lt;&gt;",$E$2:$E$301,"&lt;&gt;Reported",$H$2:$H$301,"&lt;"&amp;H108)+1,"")</f>
      </c>
    </row>
    <row r="109" spans="1:9" x14ac:dyDescent="0.25">
      <c r="A109" s="20"/>
      <c r="B109" s="21"/>
      <c r="C109" s="20"/>
      <c r="D109" s="20"/>
      <c r="E109" s="22"/>
      <c r="F109" s="21"/>
      <c r="G109" s="23">
        <f>IF(OR(B109="",F109=""),"",F109-B109)</f>
      </c>
      <c r="H109" s="19">
        <f>IF(B109="","",B109+ROW()/100000000)</f>
      </c>
      <c r="I109" s="19">
        <f>IF(AND(A109&lt;&gt;"",B109&lt;&gt;"",E109&lt;&gt;"Reported"),COUNTIFS($A$2:$A$301,"&lt;&gt;",$E$2:$E$301,"&lt;&gt;Reported",$H$2:$H$301,"&lt;"&amp;H109)+1,"")</f>
      </c>
    </row>
    <row r="110" spans="1:9" x14ac:dyDescent="0.25">
      <c r="A110" s="15"/>
      <c r="B110" s="16"/>
      <c r="C110" s="15"/>
      <c r="D110" s="15"/>
      <c r="E110" s="17"/>
      <c r="F110" s="16"/>
      <c r="G110" s="18">
        <f>IF(OR(B110="",F110=""),"",F110-B110)</f>
      </c>
      <c r="H110" s="19">
        <f>IF(B110="","",B110+ROW()/100000000)</f>
      </c>
      <c r="I110" s="19">
        <f>IF(AND(A110&lt;&gt;"",B110&lt;&gt;"",E110&lt;&gt;"Reported"),COUNTIFS($A$2:$A$301,"&lt;&gt;",$E$2:$E$301,"&lt;&gt;Reported",$H$2:$H$301,"&lt;"&amp;H110)+1,"")</f>
      </c>
    </row>
    <row r="111" spans="1:9" x14ac:dyDescent="0.25">
      <c r="A111" s="20"/>
      <c r="B111" s="21"/>
      <c r="C111" s="20"/>
      <c r="D111" s="20"/>
      <c r="E111" s="22"/>
      <c r="F111" s="21"/>
      <c r="G111" s="23">
        <f>IF(OR(B111="",F111=""),"",F111-B111)</f>
      </c>
      <c r="H111" s="19">
        <f>IF(B111="","",B111+ROW()/100000000)</f>
      </c>
      <c r="I111" s="19">
        <f>IF(AND(A111&lt;&gt;"",B111&lt;&gt;"",E111&lt;&gt;"Reported"),COUNTIFS($A$2:$A$301,"&lt;&gt;",$E$2:$E$301,"&lt;&gt;Reported",$H$2:$H$301,"&lt;"&amp;H111)+1,"")</f>
      </c>
    </row>
    <row r="112" spans="1:9" x14ac:dyDescent="0.25">
      <c r="A112" s="15"/>
      <c r="B112" s="16"/>
      <c r="C112" s="15"/>
      <c r="D112" s="15"/>
      <c r="E112" s="17"/>
      <c r="F112" s="16"/>
      <c r="G112" s="18">
        <f>IF(OR(B112="",F112=""),"",F112-B112)</f>
      </c>
      <c r="H112" s="19">
        <f>IF(B112="","",B112+ROW()/100000000)</f>
      </c>
      <c r="I112" s="19">
        <f>IF(AND(A112&lt;&gt;"",B112&lt;&gt;"",E112&lt;&gt;"Reported"),COUNTIFS($A$2:$A$301,"&lt;&gt;",$E$2:$E$301,"&lt;&gt;Reported",$H$2:$H$301,"&lt;"&amp;H112)+1,"")</f>
      </c>
    </row>
    <row r="113" spans="1:9" x14ac:dyDescent="0.25">
      <c r="A113" s="20"/>
      <c r="B113" s="21"/>
      <c r="C113" s="20"/>
      <c r="D113" s="20"/>
      <c r="E113" s="22"/>
      <c r="F113" s="21"/>
      <c r="G113" s="23">
        <f>IF(OR(B113="",F113=""),"",F113-B113)</f>
      </c>
      <c r="H113" s="19">
        <f>IF(B113="","",B113+ROW()/100000000)</f>
      </c>
      <c r="I113" s="19">
        <f>IF(AND(A113&lt;&gt;"",B113&lt;&gt;"",E113&lt;&gt;"Reported"),COUNTIFS($A$2:$A$301,"&lt;&gt;",$E$2:$E$301,"&lt;&gt;Reported",$H$2:$H$301,"&lt;"&amp;H113)+1,"")</f>
      </c>
    </row>
    <row r="114" spans="1:9" x14ac:dyDescent="0.25">
      <c r="A114" s="15"/>
      <c r="B114" s="16"/>
      <c r="C114" s="15"/>
      <c r="D114" s="15"/>
      <c r="E114" s="17"/>
      <c r="F114" s="16"/>
      <c r="G114" s="18">
        <f>IF(OR(B114="",F114=""),"",F114-B114)</f>
      </c>
      <c r="H114" s="19">
        <f>IF(B114="","",B114+ROW()/100000000)</f>
      </c>
      <c r="I114" s="19">
        <f>IF(AND(A114&lt;&gt;"",B114&lt;&gt;"",E114&lt;&gt;"Reported"),COUNTIFS($A$2:$A$301,"&lt;&gt;",$E$2:$E$301,"&lt;&gt;Reported",$H$2:$H$301,"&lt;"&amp;H114)+1,"")</f>
      </c>
    </row>
    <row r="115" spans="1:9" x14ac:dyDescent="0.25">
      <c r="A115" s="20"/>
      <c r="B115" s="21"/>
      <c r="C115" s="20"/>
      <c r="D115" s="20"/>
      <c r="E115" s="22"/>
      <c r="F115" s="21"/>
      <c r="G115" s="23">
        <f>IF(OR(B115="",F115=""),"",F115-B115)</f>
      </c>
      <c r="H115" s="19">
        <f>IF(B115="","",B115+ROW()/100000000)</f>
      </c>
      <c r="I115" s="19">
        <f>IF(AND(A115&lt;&gt;"",B115&lt;&gt;"",E115&lt;&gt;"Reported"),COUNTIFS($A$2:$A$301,"&lt;&gt;",$E$2:$E$301,"&lt;&gt;Reported",$H$2:$H$301,"&lt;"&amp;H115)+1,"")</f>
      </c>
    </row>
    <row r="116" spans="1:9" x14ac:dyDescent="0.25">
      <c r="A116" s="15"/>
      <c r="B116" s="16"/>
      <c r="C116" s="15"/>
      <c r="D116" s="15"/>
      <c r="E116" s="17"/>
      <c r="F116" s="16"/>
      <c r="G116" s="18">
        <f>IF(OR(B116="",F116=""),"",F116-B116)</f>
      </c>
      <c r="H116" s="19">
        <f>IF(B116="","",B116+ROW()/100000000)</f>
      </c>
      <c r="I116" s="19">
        <f>IF(AND(A116&lt;&gt;"",B116&lt;&gt;"",E116&lt;&gt;"Reported"),COUNTIFS($A$2:$A$301,"&lt;&gt;",$E$2:$E$301,"&lt;&gt;Reported",$H$2:$H$301,"&lt;"&amp;H116)+1,"")</f>
      </c>
    </row>
    <row r="117" spans="1:9" x14ac:dyDescent="0.25">
      <c r="A117" s="20"/>
      <c r="B117" s="21"/>
      <c r="C117" s="20"/>
      <c r="D117" s="20"/>
      <c r="E117" s="22"/>
      <c r="F117" s="21"/>
      <c r="G117" s="23">
        <f>IF(OR(B117="",F117=""),"",F117-B117)</f>
      </c>
      <c r="H117" s="19">
        <f>IF(B117="","",B117+ROW()/100000000)</f>
      </c>
      <c r="I117" s="19">
        <f>IF(AND(A117&lt;&gt;"",B117&lt;&gt;"",E117&lt;&gt;"Reported"),COUNTIFS($A$2:$A$301,"&lt;&gt;",$E$2:$E$301,"&lt;&gt;Reported",$H$2:$H$301,"&lt;"&amp;H117)+1,"")</f>
      </c>
    </row>
    <row r="118" spans="1:9" x14ac:dyDescent="0.25">
      <c r="A118" s="15"/>
      <c r="B118" s="16"/>
      <c r="C118" s="15"/>
      <c r="D118" s="15"/>
      <c r="E118" s="17"/>
      <c r="F118" s="16"/>
      <c r="G118" s="18">
        <f>IF(OR(B118="",F118=""),"",F118-B118)</f>
      </c>
      <c r="H118" s="19">
        <f>IF(B118="","",B118+ROW()/100000000)</f>
      </c>
      <c r="I118" s="19">
        <f>IF(AND(A118&lt;&gt;"",B118&lt;&gt;"",E118&lt;&gt;"Reported"),COUNTIFS($A$2:$A$301,"&lt;&gt;",$E$2:$E$301,"&lt;&gt;Reported",$H$2:$H$301,"&lt;"&amp;H118)+1,"")</f>
      </c>
    </row>
    <row r="119" spans="1:9" x14ac:dyDescent="0.25">
      <c r="A119" s="20"/>
      <c r="B119" s="21"/>
      <c r="C119" s="20"/>
      <c r="D119" s="20"/>
      <c r="E119" s="22"/>
      <c r="F119" s="21"/>
      <c r="G119" s="23">
        <f>IF(OR(B119="",F119=""),"",F119-B119)</f>
      </c>
      <c r="H119" s="19">
        <f>IF(B119="","",B119+ROW()/100000000)</f>
      </c>
      <c r="I119" s="19">
        <f>IF(AND(A119&lt;&gt;"",B119&lt;&gt;"",E119&lt;&gt;"Reported"),COUNTIFS($A$2:$A$301,"&lt;&gt;",$E$2:$E$301,"&lt;&gt;Reported",$H$2:$H$301,"&lt;"&amp;H119)+1,"")</f>
      </c>
    </row>
    <row r="120" spans="1:9" x14ac:dyDescent="0.25">
      <c r="A120" s="15"/>
      <c r="B120" s="16"/>
      <c r="C120" s="15"/>
      <c r="D120" s="15"/>
      <c r="E120" s="17"/>
      <c r="F120" s="16"/>
      <c r="G120" s="18">
        <f>IF(OR(B120="",F120=""),"",F120-B120)</f>
      </c>
      <c r="H120" s="19">
        <f>IF(B120="","",B120+ROW()/100000000)</f>
      </c>
      <c r="I120" s="19">
        <f>IF(AND(A120&lt;&gt;"",B120&lt;&gt;"",E120&lt;&gt;"Reported"),COUNTIFS($A$2:$A$301,"&lt;&gt;",$E$2:$E$301,"&lt;&gt;Reported",$H$2:$H$301,"&lt;"&amp;H120)+1,"")</f>
      </c>
    </row>
    <row r="121" spans="1:9" x14ac:dyDescent="0.25">
      <c r="A121" s="20"/>
      <c r="B121" s="21"/>
      <c r="C121" s="20"/>
      <c r="D121" s="20"/>
      <c r="E121" s="22"/>
      <c r="F121" s="21"/>
      <c r="G121" s="23">
        <f>IF(OR(B121="",F121=""),"",F121-B121)</f>
      </c>
      <c r="H121" s="19">
        <f>IF(B121="","",B121+ROW()/100000000)</f>
      </c>
      <c r="I121" s="19">
        <f>IF(AND(A121&lt;&gt;"",B121&lt;&gt;"",E121&lt;&gt;"Reported"),COUNTIFS($A$2:$A$301,"&lt;&gt;",$E$2:$E$301,"&lt;&gt;Reported",$H$2:$H$301,"&lt;"&amp;H121)+1,"")</f>
      </c>
    </row>
    <row r="122" spans="1:9" x14ac:dyDescent="0.25">
      <c r="A122" s="15"/>
      <c r="B122" s="16"/>
      <c r="C122" s="15"/>
      <c r="D122" s="15"/>
      <c r="E122" s="17"/>
      <c r="F122" s="16"/>
      <c r="G122" s="18">
        <f>IF(OR(B122="",F122=""),"",F122-B122)</f>
      </c>
      <c r="H122" s="19">
        <f>IF(B122="","",B122+ROW()/100000000)</f>
      </c>
      <c r="I122" s="19">
        <f>IF(AND(A122&lt;&gt;"",B122&lt;&gt;"",E122&lt;&gt;"Reported"),COUNTIFS($A$2:$A$301,"&lt;&gt;",$E$2:$E$301,"&lt;&gt;Reported",$H$2:$H$301,"&lt;"&amp;H122)+1,"")</f>
      </c>
    </row>
    <row r="123" spans="1:9" x14ac:dyDescent="0.25">
      <c r="A123" s="20"/>
      <c r="B123" s="21"/>
      <c r="C123" s="20"/>
      <c r="D123" s="20"/>
      <c r="E123" s="22"/>
      <c r="F123" s="21"/>
      <c r="G123" s="23">
        <f>IF(OR(B123="",F123=""),"",F123-B123)</f>
      </c>
      <c r="H123" s="19">
        <f>IF(B123="","",B123+ROW()/100000000)</f>
      </c>
      <c r="I123" s="19">
        <f>IF(AND(A123&lt;&gt;"",B123&lt;&gt;"",E123&lt;&gt;"Reported"),COUNTIFS($A$2:$A$301,"&lt;&gt;",$E$2:$E$301,"&lt;&gt;Reported",$H$2:$H$301,"&lt;"&amp;H123)+1,"")</f>
      </c>
    </row>
    <row r="124" spans="1:9" x14ac:dyDescent="0.25">
      <c r="A124" s="15"/>
      <c r="B124" s="16"/>
      <c r="C124" s="15"/>
      <c r="D124" s="15"/>
      <c r="E124" s="17"/>
      <c r="F124" s="16"/>
      <c r="G124" s="18">
        <f>IF(OR(B124="",F124=""),"",F124-B124)</f>
      </c>
      <c r="H124" s="19">
        <f>IF(B124="","",B124+ROW()/100000000)</f>
      </c>
      <c r="I124" s="19">
        <f>IF(AND(A124&lt;&gt;"",B124&lt;&gt;"",E124&lt;&gt;"Reported"),COUNTIFS($A$2:$A$301,"&lt;&gt;",$E$2:$E$301,"&lt;&gt;Reported",$H$2:$H$301,"&lt;"&amp;H124)+1,"")</f>
      </c>
    </row>
    <row r="125" spans="1:9" x14ac:dyDescent="0.25">
      <c r="A125" s="20"/>
      <c r="B125" s="21"/>
      <c r="C125" s="20"/>
      <c r="D125" s="20"/>
      <c r="E125" s="22"/>
      <c r="F125" s="21"/>
      <c r="G125" s="23">
        <f>IF(OR(B125="",F125=""),"",F125-B125)</f>
      </c>
      <c r="H125" s="19">
        <f>IF(B125="","",B125+ROW()/100000000)</f>
      </c>
      <c r="I125" s="19">
        <f>IF(AND(A125&lt;&gt;"",B125&lt;&gt;"",E125&lt;&gt;"Reported"),COUNTIFS($A$2:$A$301,"&lt;&gt;",$E$2:$E$301,"&lt;&gt;Reported",$H$2:$H$301,"&lt;"&amp;H125)+1,"")</f>
      </c>
    </row>
    <row r="126" spans="1:9" x14ac:dyDescent="0.25">
      <c r="A126" s="15"/>
      <c r="B126" s="16"/>
      <c r="C126" s="15"/>
      <c r="D126" s="15"/>
      <c r="E126" s="17"/>
      <c r="F126" s="16"/>
      <c r="G126" s="18">
        <f>IF(OR(B126="",F126=""),"",F126-B126)</f>
      </c>
      <c r="H126" s="19">
        <f>IF(B126="","",B126+ROW()/100000000)</f>
      </c>
      <c r="I126" s="19">
        <f>IF(AND(A126&lt;&gt;"",B126&lt;&gt;"",E126&lt;&gt;"Reported"),COUNTIFS($A$2:$A$301,"&lt;&gt;",$E$2:$E$301,"&lt;&gt;Reported",$H$2:$H$301,"&lt;"&amp;H126)+1,"")</f>
      </c>
    </row>
    <row r="127" spans="1:9" x14ac:dyDescent="0.25">
      <c r="A127" s="20"/>
      <c r="B127" s="21"/>
      <c r="C127" s="20"/>
      <c r="D127" s="20"/>
      <c r="E127" s="22"/>
      <c r="F127" s="21"/>
      <c r="G127" s="23">
        <f>IF(OR(B127="",F127=""),"",F127-B127)</f>
      </c>
      <c r="H127" s="19">
        <f>IF(B127="","",B127+ROW()/100000000)</f>
      </c>
      <c r="I127" s="19">
        <f>IF(AND(A127&lt;&gt;"",B127&lt;&gt;"",E127&lt;&gt;"Reported"),COUNTIFS($A$2:$A$301,"&lt;&gt;",$E$2:$E$301,"&lt;&gt;Reported",$H$2:$H$301,"&lt;"&amp;H127)+1,"")</f>
      </c>
    </row>
    <row r="128" spans="1:9" x14ac:dyDescent="0.25">
      <c r="A128" s="15"/>
      <c r="B128" s="16"/>
      <c r="C128" s="15"/>
      <c r="D128" s="15"/>
      <c r="E128" s="17"/>
      <c r="F128" s="16"/>
      <c r="G128" s="18">
        <f>IF(OR(B128="",F128=""),"",F128-B128)</f>
      </c>
      <c r="H128" s="19">
        <f>IF(B128="","",B128+ROW()/100000000)</f>
      </c>
      <c r="I128" s="19">
        <f>IF(AND(A128&lt;&gt;"",B128&lt;&gt;"",E128&lt;&gt;"Reported"),COUNTIFS($A$2:$A$301,"&lt;&gt;",$E$2:$E$301,"&lt;&gt;Reported",$H$2:$H$301,"&lt;"&amp;H128)+1,"")</f>
      </c>
    </row>
    <row r="129" spans="1:9" x14ac:dyDescent="0.25">
      <c r="A129" s="20"/>
      <c r="B129" s="21"/>
      <c r="C129" s="20"/>
      <c r="D129" s="20"/>
      <c r="E129" s="22"/>
      <c r="F129" s="21"/>
      <c r="G129" s="23">
        <f>IF(OR(B129="",F129=""),"",F129-B129)</f>
      </c>
      <c r="H129" s="19">
        <f>IF(B129="","",B129+ROW()/100000000)</f>
      </c>
      <c r="I129" s="19">
        <f>IF(AND(A129&lt;&gt;"",B129&lt;&gt;"",E129&lt;&gt;"Reported"),COUNTIFS($A$2:$A$301,"&lt;&gt;",$E$2:$E$301,"&lt;&gt;Reported",$H$2:$H$301,"&lt;"&amp;H129)+1,"")</f>
      </c>
    </row>
    <row r="130" spans="1:9" x14ac:dyDescent="0.25">
      <c r="A130" s="15"/>
      <c r="B130" s="16"/>
      <c r="C130" s="15"/>
      <c r="D130" s="15"/>
      <c r="E130" s="17"/>
      <c r="F130" s="16"/>
      <c r="G130" s="18">
        <f>IF(OR(B130="",F130=""),"",F130-B130)</f>
      </c>
      <c r="H130" s="19">
        <f>IF(B130="","",B130+ROW()/100000000)</f>
      </c>
      <c r="I130" s="19">
        <f>IF(AND(A130&lt;&gt;"",B130&lt;&gt;"",E130&lt;&gt;"Reported"),COUNTIFS($A$2:$A$301,"&lt;&gt;",$E$2:$E$301,"&lt;&gt;Reported",$H$2:$H$301,"&lt;"&amp;H130)+1,"")</f>
      </c>
    </row>
    <row r="131" spans="1:9" x14ac:dyDescent="0.25">
      <c r="A131" s="20"/>
      <c r="B131" s="21"/>
      <c r="C131" s="20"/>
      <c r="D131" s="20"/>
      <c r="E131" s="22"/>
      <c r="F131" s="21"/>
      <c r="G131" s="23">
        <f>IF(OR(B131="",F131=""),"",F131-B131)</f>
      </c>
      <c r="H131" s="19">
        <f>IF(B131="","",B131+ROW()/100000000)</f>
      </c>
      <c r="I131" s="19">
        <f>IF(AND(A131&lt;&gt;"",B131&lt;&gt;"",E131&lt;&gt;"Reported"),COUNTIFS($A$2:$A$301,"&lt;&gt;",$E$2:$E$301,"&lt;&gt;Reported",$H$2:$H$301,"&lt;"&amp;H131)+1,"")</f>
      </c>
    </row>
    <row r="132" spans="1:9" x14ac:dyDescent="0.25">
      <c r="A132" s="15"/>
      <c r="B132" s="16"/>
      <c r="C132" s="15"/>
      <c r="D132" s="15"/>
      <c r="E132" s="17"/>
      <c r="F132" s="16"/>
      <c r="G132" s="18">
        <f>IF(OR(B132="",F132=""),"",F132-B132)</f>
      </c>
      <c r="H132" s="19">
        <f>IF(B132="","",B132+ROW()/100000000)</f>
      </c>
      <c r="I132" s="19">
        <f>IF(AND(A132&lt;&gt;"",B132&lt;&gt;"",E132&lt;&gt;"Reported"),COUNTIFS($A$2:$A$301,"&lt;&gt;",$E$2:$E$301,"&lt;&gt;Reported",$H$2:$H$301,"&lt;"&amp;H132)+1,"")</f>
      </c>
    </row>
    <row r="133" spans="1:9" x14ac:dyDescent="0.25">
      <c r="A133" s="20"/>
      <c r="B133" s="21"/>
      <c r="C133" s="20"/>
      <c r="D133" s="20"/>
      <c r="E133" s="22"/>
      <c r="F133" s="21"/>
      <c r="G133" s="23">
        <f>IF(OR(B133="",F133=""),"",F133-B133)</f>
      </c>
      <c r="H133" s="19">
        <f>IF(B133="","",B133+ROW()/100000000)</f>
      </c>
      <c r="I133" s="19">
        <f>IF(AND(A133&lt;&gt;"",B133&lt;&gt;"",E133&lt;&gt;"Reported"),COUNTIFS($A$2:$A$301,"&lt;&gt;",$E$2:$E$301,"&lt;&gt;Reported",$H$2:$H$301,"&lt;"&amp;H133)+1,"")</f>
      </c>
    </row>
    <row r="134" spans="1:9" x14ac:dyDescent="0.25">
      <c r="A134" s="15"/>
      <c r="B134" s="16"/>
      <c r="C134" s="15"/>
      <c r="D134" s="15"/>
      <c r="E134" s="17"/>
      <c r="F134" s="16"/>
      <c r="G134" s="18">
        <f>IF(OR(B134="",F134=""),"",F134-B134)</f>
      </c>
      <c r="H134" s="19">
        <f>IF(B134="","",B134+ROW()/100000000)</f>
      </c>
      <c r="I134" s="19">
        <f>IF(AND(A134&lt;&gt;"",B134&lt;&gt;"",E134&lt;&gt;"Reported"),COUNTIFS($A$2:$A$301,"&lt;&gt;",$E$2:$E$301,"&lt;&gt;Reported",$H$2:$H$301,"&lt;"&amp;H134)+1,"")</f>
      </c>
    </row>
    <row r="135" spans="1:9" x14ac:dyDescent="0.25">
      <c r="A135" s="20"/>
      <c r="B135" s="21"/>
      <c r="C135" s="20"/>
      <c r="D135" s="20"/>
      <c r="E135" s="22"/>
      <c r="F135" s="21"/>
      <c r="G135" s="23">
        <f>IF(OR(B135="",F135=""),"",F135-B135)</f>
      </c>
      <c r="H135" s="19">
        <f>IF(B135="","",B135+ROW()/100000000)</f>
      </c>
      <c r="I135" s="19">
        <f>IF(AND(A135&lt;&gt;"",B135&lt;&gt;"",E135&lt;&gt;"Reported"),COUNTIFS($A$2:$A$301,"&lt;&gt;",$E$2:$E$301,"&lt;&gt;Reported",$H$2:$H$301,"&lt;"&amp;H135)+1,"")</f>
      </c>
    </row>
    <row r="136" spans="1:9" x14ac:dyDescent="0.25">
      <c r="A136" s="15"/>
      <c r="B136" s="16"/>
      <c r="C136" s="15"/>
      <c r="D136" s="15"/>
      <c r="E136" s="17"/>
      <c r="F136" s="16"/>
      <c r="G136" s="18">
        <f>IF(OR(B136="",F136=""),"",F136-B136)</f>
      </c>
      <c r="H136" s="19">
        <f>IF(B136="","",B136+ROW()/100000000)</f>
      </c>
      <c r="I136" s="19">
        <f>IF(AND(A136&lt;&gt;"",B136&lt;&gt;"",E136&lt;&gt;"Reported"),COUNTIFS($A$2:$A$301,"&lt;&gt;",$E$2:$E$301,"&lt;&gt;Reported",$H$2:$H$301,"&lt;"&amp;H136)+1,"")</f>
      </c>
    </row>
    <row r="137" spans="1:9" x14ac:dyDescent="0.25">
      <c r="A137" s="20"/>
      <c r="B137" s="21"/>
      <c r="C137" s="20"/>
      <c r="D137" s="20"/>
      <c r="E137" s="22"/>
      <c r="F137" s="21"/>
      <c r="G137" s="23">
        <f>IF(OR(B137="",F137=""),"",F137-B137)</f>
      </c>
      <c r="H137" s="19">
        <f>IF(B137="","",B137+ROW()/100000000)</f>
      </c>
      <c r="I137" s="19">
        <f>IF(AND(A137&lt;&gt;"",B137&lt;&gt;"",E137&lt;&gt;"Reported"),COUNTIFS($A$2:$A$301,"&lt;&gt;",$E$2:$E$301,"&lt;&gt;Reported",$H$2:$H$301,"&lt;"&amp;H137)+1,"")</f>
      </c>
    </row>
    <row r="138" spans="1:9" x14ac:dyDescent="0.25">
      <c r="A138" s="15"/>
      <c r="B138" s="16"/>
      <c r="C138" s="15"/>
      <c r="D138" s="15"/>
      <c r="E138" s="17"/>
      <c r="F138" s="16"/>
      <c r="G138" s="18">
        <f>IF(OR(B138="",F138=""),"",F138-B138)</f>
      </c>
      <c r="H138" s="19">
        <f>IF(B138="","",B138+ROW()/100000000)</f>
      </c>
      <c r="I138" s="19">
        <f>IF(AND(A138&lt;&gt;"",B138&lt;&gt;"",E138&lt;&gt;"Reported"),COUNTIFS($A$2:$A$301,"&lt;&gt;",$E$2:$E$301,"&lt;&gt;Reported",$H$2:$H$301,"&lt;"&amp;H138)+1,"")</f>
      </c>
    </row>
    <row r="139" spans="1:9" x14ac:dyDescent="0.25">
      <c r="A139" s="20"/>
      <c r="B139" s="21"/>
      <c r="C139" s="20"/>
      <c r="D139" s="20"/>
      <c r="E139" s="22"/>
      <c r="F139" s="21"/>
      <c r="G139" s="23">
        <f>IF(OR(B139="",F139=""),"",F139-B139)</f>
      </c>
      <c r="H139" s="19">
        <f>IF(B139="","",B139+ROW()/100000000)</f>
      </c>
      <c r="I139" s="19">
        <f>IF(AND(A139&lt;&gt;"",B139&lt;&gt;"",E139&lt;&gt;"Reported"),COUNTIFS($A$2:$A$301,"&lt;&gt;",$E$2:$E$301,"&lt;&gt;Reported",$H$2:$H$301,"&lt;"&amp;H139)+1,"")</f>
      </c>
    </row>
    <row r="140" spans="1:9" x14ac:dyDescent="0.25">
      <c r="A140" s="15"/>
      <c r="B140" s="16"/>
      <c r="C140" s="15"/>
      <c r="D140" s="15"/>
      <c r="E140" s="17"/>
      <c r="F140" s="16"/>
      <c r="G140" s="18">
        <f>IF(OR(B140="",F140=""),"",F140-B140)</f>
      </c>
      <c r="H140" s="19">
        <f>IF(B140="","",B140+ROW()/100000000)</f>
      </c>
      <c r="I140" s="19">
        <f>IF(AND(A140&lt;&gt;"",B140&lt;&gt;"",E140&lt;&gt;"Reported"),COUNTIFS($A$2:$A$301,"&lt;&gt;",$E$2:$E$301,"&lt;&gt;Reported",$H$2:$H$301,"&lt;"&amp;H140)+1,"")</f>
      </c>
    </row>
    <row r="141" spans="1:9" x14ac:dyDescent="0.25">
      <c r="A141" s="20"/>
      <c r="B141" s="21"/>
      <c r="C141" s="20"/>
      <c r="D141" s="20"/>
      <c r="E141" s="22"/>
      <c r="F141" s="21"/>
      <c r="G141" s="23">
        <f>IF(OR(B141="",F141=""),"",F141-B141)</f>
      </c>
      <c r="H141" s="19">
        <f>IF(B141="","",B141+ROW()/100000000)</f>
      </c>
      <c r="I141" s="19">
        <f>IF(AND(A141&lt;&gt;"",B141&lt;&gt;"",E141&lt;&gt;"Reported"),COUNTIFS($A$2:$A$301,"&lt;&gt;",$E$2:$E$301,"&lt;&gt;Reported",$H$2:$H$301,"&lt;"&amp;H141)+1,"")</f>
      </c>
    </row>
    <row r="142" spans="1:9" x14ac:dyDescent="0.25">
      <c r="A142" s="15"/>
      <c r="B142" s="16"/>
      <c r="C142" s="15"/>
      <c r="D142" s="15"/>
      <c r="E142" s="17"/>
      <c r="F142" s="16"/>
      <c r="G142" s="18">
        <f>IF(OR(B142="",F142=""),"",F142-B142)</f>
      </c>
      <c r="H142" s="19">
        <f>IF(B142="","",B142+ROW()/100000000)</f>
      </c>
      <c r="I142" s="19">
        <f>IF(AND(A142&lt;&gt;"",B142&lt;&gt;"",E142&lt;&gt;"Reported"),COUNTIFS($A$2:$A$301,"&lt;&gt;",$E$2:$E$301,"&lt;&gt;Reported",$H$2:$H$301,"&lt;"&amp;H142)+1,"")</f>
      </c>
    </row>
    <row r="143" spans="1:9" x14ac:dyDescent="0.25">
      <c r="A143" s="20"/>
      <c r="B143" s="21"/>
      <c r="C143" s="20"/>
      <c r="D143" s="20"/>
      <c r="E143" s="22"/>
      <c r="F143" s="21"/>
      <c r="G143" s="23">
        <f>IF(OR(B143="",F143=""),"",F143-B143)</f>
      </c>
      <c r="H143" s="19">
        <f>IF(B143="","",B143+ROW()/100000000)</f>
      </c>
      <c r="I143" s="19">
        <f>IF(AND(A143&lt;&gt;"",B143&lt;&gt;"",E143&lt;&gt;"Reported"),COUNTIFS($A$2:$A$301,"&lt;&gt;",$E$2:$E$301,"&lt;&gt;Reported",$H$2:$H$301,"&lt;"&amp;H143)+1,"")</f>
      </c>
    </row>
    <row r="144" spans="1:9" x14ac:dyDescent="0.25">
      <c r="A144" s="15"/>
      <c r="B144" s="16"/>
      <c r="C144" s="15"/>
      <c r="D144" s="15"/>
      <c r="E144" s="17"/>
      <c r="F144" s="16"/>
      <c r="G144" s="18">
        <f>IF(OR(B144="",F144=""),"",F144-B144)</f>
      </c>
      <c r="H144" s="19">
        <f>IF(B144="","",B144+ROW()/100000000)</f>
      </c>
      <c r="I144" s="19">
        <f>IF(AND(A144&lt;&gt;"",B144&lt;&gt;"",E144&lt;&gt;"Reported"),COUNTIFS($A$2:$A$301,"&lt;&gt;",$E$2:$E$301,"&lt;&gt;Reported",$H$2:$H$301,"&lt;"&amp;H144)+1,"")</f>
      </c>
    </row>
    <row r="145" spans="1:9" x14ac:dyDescent="0.25">
      <c r="A145" s="20"/>
      <c r="B145" s="21"/>
      <c r="C145" s="20"/>
      <c r="D145" s="20"/>
      <c r="E145" s="22"/>
      <c r="F145" s="21"/>
      <c r="G145" s="23">
        <f>IF(OR(B145="",F145=""),"",F145-B145)</f>
      </c>
      <c r="H145" s="19">
        <f>IF(B145="","",B145+ROW()/100000000)</f>
      </c>
      <c r="I145" s="19">
        <f>IF(AND(A145&lt;&gt;"",B145&lt;&gt;"",E145&lt;&gt;"Reported"),COUNTIFS($A$2:$A$301,"&lt;&gt;",$E$2:$E$301,"&lt;&gt;Reported",$H$2:$H$301,"&lt;"&amp;H145)+1,"")</f>
      </c>
    </row>
    <row r="146" spans="1:9" x14ac:dyDescent="0.25">
      <c r="A146" s="15"/>
      <c r="B146" s="16"/>
      <c r="C146" s="15"/>
      <c r="D146" s="15"/>
      <c r="E146" s="17"/>
      <c r="F146" s="16"/>
      <c r="G146" s="18">
        <f>IF(OR(B146="",F146=""),"",F146-B146)</f>
      </c>
      <c r="H146" s="19">
        <f>IF(B146="","",B146+ROW()/100000000)</f>
      </c>
      <c r="I146" s="19">
        <f>IF(AND(A146&lt;&gt;"",B146&lt;&gt;"",E146&lt;&gt;"Reported"),COUNTIFS($A$2:$A$301,"&lt;&gt;",$E$2:$E$301,"&lt;&gt;Reported",$H$2:$H$301,"&lt;"&amp;H146)+1,"")</f>
      </c>
    </row>
    <row r="147" spans="1:9" x14ac:dyDescent="0.25">
      <c r="A147" s="20"/>
      <c r="B147" s="21"/>
      <c r="C147" s="20"/>
      <c r="D147" s="20"/>
      <c r="E147" s="22"/>
      <c r="F147" s="21"/>
      <c r="G147" s="23">
        <f>IF(OR(B147="",F147=""),"",F147-B147)</f>
      </c>
      <c r="H147" s="19">
        <f>IF(B147="","",B147+ROW()/100000000)</f>
      </c>
      <c r="I147" s="19">
        <f>IF(AND(A147&lt;&gt;"",B147&lt;&gt;"",E147&lt;&gt;"Reported"),COUNTIFS($A$2:$A$301,"&lt;&gt;",$E$2:$E$301,"&lt;&gt;Reported",$H$2:$H$301,"&lt;"&amp;H147)+1,"")</f>
      </c>
    </row>
    <row r="148" spans="1:9" x14ac:dyDescent="0.25">
      <c r="A148" s="15"/>
      <c r="B148" s="16"/>
      <c r="C148" s="15"/>
      <c r="D148" s="15"/>
      <c r="E148" s="17"/>
      <c r="F148" s="16"/>
      <c r="G148" s="18">
        <f>IF(OR(B148="",F148=""),"",F148-B148)</f>
      </c>
      <c r="H148" s="19">
        <f>IF(B148="","",B148+ROW()/100000000)</f>
      </c>
      <c r="I148" s="19">
        <f>IF(AND(A148&lt;&gt;"",B148&lt;&gt;"",E148&lt;&gt;"Reported"),COUNTIFS($A$2:$A$301,"&lt;&gt;",$E$2:$E$301,"&lt;&gt;Reported",$H$2:$H$301,"&lt;"&amp;H148)+1,"")</f>
      </c>
    </row>
    <row r="149" spans="1:9" x14ac:dyDescent="0.25">
      <c r="A149" s="20"/>
      <c r="B149" s="21"/>
      <c r="C149" s="20"/>
      <c r="D149" s="20"/>
      <c r="E149" s="22"/>
      <c r="F149" s="21"/>
      <c r="G149" s="23">
        <f>IF(OR(B149="",F149=""),"",F149-B149)</f>
      </c>
      <c r="H149" s="19">
        <f>IF(B149="","",B149+ROW()/100000000)</f>
      </c>
      <c r="I149" s="19">
        <f>IF(AND(A149&lt;&gt;"",B149&lt;&gt;"",E149&lt;&gt;"Reported"),COUNTIFS($A$2:$A$301,"&lt;&gt;",$E$2:$E$301,"&lt;&gt;Reported",$H$2:$H$301,"&lt;"&amp;H149)+1,"")</f>
      </c>
    </row>
    <row r="150" spans="1:9" x14ac:dyDescent="0.25">
      <c r="A150" s="15"/>
      <c r="B150" s="16"/>
      <c r="C150" s="15"/>
      <c r="D150" s="15"/>
      <c r="E150" s="17"/>
      <c r="F150" s="16"/>
      <c r="G150" s="18">
        <f>IF(OR(B150="",F150=""),"",F150-B150)</f>
      </c>
      <c r="H150" s="19">
        <f>IF(B150="","",B150+ROW()/100000000)</f>
      </c>
      <c r="I150" s="19">
        <f>IF(AND(A150&lt;&gt;"",B150&lt;&gt;"",E150&lt;&gt;"Reported"),COUNTIFS($A$2:$A$301,"&lt;&gt;",$E$2:$E$301,"&lt;&gt;Reported",$H$2:$H$301,"&lt;"&amp;H150)+1,"")</f>
      </c>
    </row>
    <row r="151" spans="1:9" x14ac:dyDescent="0.25">
      <c r="A151" s="20"/>
      <c r="B151" s="21"/>
      <c r="C151" s="20"/>
      <c r="D151" s="20"/>
      <c r="E151" s="22"/>
      <c r="F151" s="21"/>
      <c r="G151" s="23">
        <f>IF(OR(B151="",F151=""),"",F151-B151)</f>
      </c>
      <c r="H151" s="19">
        <f>IF(B151="","",B151+ROW()/100000000)</f>
      </c>
      <c r="I151" s="19">
        <f>IF(AND(A151&lt;&gt;"",B151&lt;&gt;"",E151&lt;&gt;"Reported"),COUNTIFS($A$2:$A$301,"&lt;&gt;",$E$2:$E$301,"&lt;&gt;Reported",$H$2:$H$301,"&lt;"&amp;H151)+1,"")</f>
      </c>
    </row>
    <row r="152" spans="1:9" x14ac:dyDescent="0.25">
      <c r="A152" s="15"/>
      <c r="B152" s="16"/>
      <c r="C152" s="15"/>
      <c r="D152" s="15"/>
      <c r="E152" s="17"/>
      <c r="F152" s="16"/>
      <c r="G152" s="18">
        <f>IF(OR(B152="",F152=""),"",F152-B152)</f>
      </c>
      <c r="H152" s="19">
        <f>IF(B152="","",B152+ROW()/100000000)</f>
      </c>
      <c r="I152" s="19">
        <f>IF(AND(A152&lt;&gt;"",B152&lt;&gt;"",E152&lt;&gt;"Reported"),COUNTIFS($A$2:$A$301,"&lt;&gt;",$E$2:$E$301,"&lt;&gt;Reported",$H$2:$H$301,"&lt;"&amp;H152)+1,"")</f>
      </c>
    </row>
    <row r="153" spans="1:9" x14ac:dyDescent="0.25">
      <c r="A153" s="20"/>
      <c r="B153" s="21"/>
      <c r="C153" s="20"/>
      <c r="D153" s="20"/>
      <c r="E153" s="22"/>
      <c r="F153" s="21"/>
      <c r="G153" s="23">
        <f>IF(OR(B153="",F153=""),"",F153-B153)</f>
      </c>
      <c r="H153" s="19">
        <f>IF(B153="","",B153+ROW()/100000000)</f>
      </c>
      <c r="I153" s="19">
        <f>IF(AND(A153&lt;&gt;"",B153&lt;&gt;"",E153&lt;&gt;"Reported"),COUNTIFS($A$2:$A$301,"&lt;&gt;",$E$2:$E$301,"&lt;&gt;Reported",$H$2:$H$301,"&lt;"&amp;H153)+1,"")</f>
      </c>
    </row>
    <row r="154" spans="1:9" x14ac:dyDescent="0.25">
      <c r="A154" s="15"/>
      <c r="B154" s="16"/>
      <c r="C154" s="15"/>
      <c r="D154" s="15"/>
      <c r="E154" s="17"/>
      <c r="F154" s="16"/>
      <c r="G154" s="18">
        <f>IF(OR(B154="",F154=""),"",F154-B154)</f>
      </c>
      <c r="H154" s="19">
        <f>IF(B154="","",B154+ROW()/100000000)</f>
      </c>
      <c r="I154" s="19">
        <f>IF(AND(A154&lt;&gt;"",B154&lt;&gt;"",E154&lt;&gt;"Reported"),COUNTIFS($A$2:$A$301,"&lt;&gt;",$E$2:$E$301,"&lt;&gt;Reported",$H$2:$H$301,"&lt;"&amp;H154)+1,"")</f>
      </c>
    </row>
    <row r="155" spans="1:9" x14ac:dyDescent="0.25">
      <c r="A155" s="20"/>
      <c r="B155" s="21"/>
      <c r="C155" s="20"/>
      <c r="D155" s="20"/>
      <c r="E155" s="22"/>
      <c r="F155" s="21"/>
      <c r="G155" s="23">
        <f>IF(OR(B155="",F155=""),"",F155-B155)</f>
      </c>
      <c r="H155" s="19">
        <f>IF(B155="","",B155+ROW()/100000000)</f>
      </c>
      <c r="I155" s="19">
        <f>IF(AND(A155&lt;&gt;"",B155&lt;&gt;"",E155&lt;&gt;"Reported"),COUNTIFS($A$2:$A$301,"&lt;&gt;",$E$2:$E$301,"&lt;&gt;Reported",$H$2:$H$301,"&lt;"&amp;H155)+1,"")</f>
      </c>
    </row>
    <row r="156" spans="1:9" x14ac:dyDescent="0.25">
      <c r="A156" s="15"/>
      <c r="B156" s="16"/>
      <c r="C156" s="15"/>
      <c r="D156" s="15"/>
      <c r="E156" s="17"/>
      <c r="F156" s="16"/>
      <c r="G156" s="18">
        <f>IF(OR(B156="",F156=""),"",F156-B156)</f>
      </c>
      <c r="H156" s="19">
        <f>IF(B156="","",B156+ROW()/100000000)</f>
      </c>
      <c r="I156" s="19">
        <f>IF(AND(A156&lt;&gt;"",B156&lt;&gt;"",E156&lt;&gt;"Reported"),COUNTIFS($A$2:$A$301,"&lt;&gt;",$E$2:$E$301,"&lt;&gt;Reported",$H$2:$H$301,"&lt;"&amp;H156)+1,"")</f>
      </c>
    </row>
    <row r="157" spans="1:9" x14ac:dyDescent="0.25">
      <c r="A157" s="20"/>
      <c r="B157" s="21"/>
      <c r="C157" s="20"/>
      <c r="D157" s="20"/>
      <c r="E157" s="22"/>
      <c r="F157" s="21"/>
      <c r="G157" s="23">
        <f>IF(OR(B157="",F157=""),"",F157-B157)</f>
      </c>
      <c r="H157" s="19">
        <f>IF(B157="","",B157+ROW()/100000000)</f>
      </c>
      <c r="I157" s="19">
        <f>IF(AND(A157&lt;&gt;"",B157&lt;&gt;"",E157&lt;&gt;"Reported"),COUNTIFS($A$2:$A$301,"&lt;&gt;",$E$2:$E$301,"&lt;&gt;Reported",$H$2:$H$301,"&lt;"&amp;H157)+1,"")</f>
      </c>
    </row>
    <row r="158" spans="1:9" x14ac:dyDescent="0.25">
      <c r="A158" s="15"/>
      <c r="B158" s="16"/>
      <c r="C158" s="15"/>
      <c r="D158" s="15"/>
      <c r="E158" s="17"/>
      <c r="F158" s="16"/>
      <c r="G158" s="18">
        <f>IF(OR(B158="",F158=""),"",F158-B158)</f>
      </c>
      <c r="H158" s="19">
        <f>IF(B158="","",B158+ROW()/100000000)</f>
      </c>
      <c r="I158" s="19">
        <f>IF(AND(A158&lt;&gt;"",B158&lt;&gt;"",E158&lt;&gt;"Reported"),COUNTIFS($A$2:$A$301,"&lt;&gt;",$E$2:$E$301,"&lt;&gt;Reported",$H$2:$H$301,"&lt;"&amp;H158)+1,"")</f>
      </c>
    </row>
    <row r="159" spans="1:9" x14ac:dyDescent="0.25">
      <c r="A159" s="20"/>
      <c r="B159" s="21"/>
      <c r="C159" s="20"/>
      <c r="D159" s="20"/>
      <c r="E159" s="22"/>
      <c r="F159" s="21"/>
      <c r="G159" s="23">
        <f>IF(OR(B159="",F159=""),"",F159-B159)</f>
      </c>
      <c r="H159" s="19">
        <f>IF(B159="","",B159+ROW()/100000000)</f>
      </c>
      <c r="I159" s="19">
        <f>IF(AND(A159&lt;&gt;"",B159&lt;&gt;"",E159&lt;&gt;"Reported"),COUNTIFS($A$2:$A$301,"&lt;&gt;",$E$2:$E$301,"&lt;&gt;Reported",$H$2:$H$301,"&lt;"&amp;H159)+1,"")</f>
      </c>
    </row>
    <row r="160" spans="1:9" x14ac:dyDescent="0.25">
      <c r="A160" s="15"/>
      <c r="B160" s="16"/>
      <c r="C160" s="15"/>
      <c r="D160" s="15"/>
      <c r="E160" s="17"/>
      <c r="F160" s="16"/>
      <c r="G160" s="18">
        <f>IF(OR(B160="",F160=""),"",F160-B160)</f>
      </c>
      <c r="H160" s="19">
        <f>IF(B160="","",B160+ROW()/100000000)</f>
      </c>
      <c r="I160" s="19">
        <f>IF(AND(A160&lt;&gt;"",B160&lt;&gt;"",E160&lt;&gt;"Reported"),COUNTIFS($A$2:$A$301,"&lt;&gt;",$E$2:$E$301,"&lt;&gt;Reported",$H$2:$H$301,"&lt;"&amp;H160)+1,"")</f>
      </c>
    </row>
    <row r="161" spans="1:9" x14ac:dyDescent="0.25">
      <c r="A161" s="20"/>
      <c r="B161" s="21"/>
      <c r="C161" s="20"/>
      <c r="D161" s="20"/>
      <c r="E161" s="22"/>
      <c r="F161" s="21"/>
      <c r="G161" s="23">
        <f>IF(OR(B161="",F161=""),"",F161-B161)</f>
      </c>
      <c r="H161" s="19">
        <f>IF(B161="","",B161+ROW()/100000000)</f>
      </c>
      <c r="I161" s="19">
        <f>IF(AND(A161&lt;&gt;"",B161&lt;&gt;"",E161&lt;&gt;"Reported"),COUNTIFS($A$2:$A$301,"&lt;&gt;",$E$2:$E$301,"&lt;&gt;Reported",$H$2:$H$301,"&lt;"&amp;H161)+1,"")</f>
      </c>
    </row>
    <row r="162" spans="1:9" x14ac:dyDescent="0.25">
      <c r="A162" s="15"/>
      <c r="B162" s="16"/>
      <c r="C162" s="15"/>
      <c r="D162" s="15"/>
      <c r="E162" s="17"/>
      <c r="F162" s="16"/>
      <c r="G162" s="18">
        <f>IF(OR(B162="",F162=""),"",F162-B162)</f>
      </c>
      <c r="H162" s="19">
        <f>IF(B162="","",B162+ROW()/100000000)</f>
      </c>
      <c r="I162" s="19">
        <f>IF(AND(A162&lt;&gt;"",B162&lt;&gt;"",E162&lt;&gt;"Reported"),COUNTIFS($A$2:$A$301,"&lt;&gt;",$E$2:$E$301,"&lt;&gt;Reported",$H$2:$H$301,"&lt;"&amp;H162)+1,"")</f>
      </c>
    </row>
    <row r="163" spans="1:9" x14ac:dyDescent="0.25">
      <c r="A163" s="20"/>
      <c r="B163" s="21"/>
      <c r="C163" s="20"/>
      <c r="D163" s="20"/>
      <c r="E163" s="22"/>
      <c r="F163" s="21"/>
      <c r="G163" s="23">
        <f>IF(OR(B163="",F163=""),"",F163-B163)</f>
      </c>
      <c r="H163" s="19">
        <f>IF(B163="","",B163+ROW()/100000000)</f>
      </c>
      <c r="I163" s="19">
        <f>IF(AND(A163&lt;&gt;"",B163&lt;&gt;"",E163&lt;&gt;"Reported"),COUNTIFS($A$2:$A$301,"&lt;&gt;",$E$2:$E$301,"&lt;&gt;Reported",$H$2:$H$301,"&lt;"&amp;H163)+1,"")</f>
      </c>
    </row>
    <row r="164" spans="1:9" x14ac:dyDescent="0.25">
      <c r="A164" s="15"/>
      <c r="B164" s="16"/>
      <c r="C164" s="15"/>
      <c r="D164" s="15"/>
      <c r="E164" s="17"/>
      <c r="F164" s="16"/>
      <c r="G164" s="18">
        <f>IF(OR(B164="",F164=""),"",F164-B164)</f>
      </c>
      <c r="H164" s="19">
        <f>IF(B164="","",B164+ROW()/100000000)</f>
      </c>
      <c r="I164" s="19">
        <f>IF(AND(A164&lt;&gt;"",B164&lt;&gt;"",E164&lt;&gt;"Reported"),COUNTIFS($A$2:$A$301,"&lt;&gt;",$E$2:$E$301,"&lt;&gt;Reported",$H$2:$H$301,"&lt;"&amp;H164)+1,"")</f>
      </c>
    </row>
    <row r="165" spans="1:9" x14ac:dyDescent="0.25">
      <c r="A165" s="20"/>
      <c r="B165" s="21"/>
      <c r="C165" s="20"/>
      <c r="D165" s="20"/>
      <c r="E165" s="22"/>
      <c r="F165" s="21"/>
      <c r="G165" s="23">
        <f>IF(OR(B165="",F165=""),"",F165-B165)</f>
      </c>
      <c r="H165" s="19">
        <f>IF(B165="","",B165+ROW()/100000000)</f>
      </c>
      <c r="I165" s="19">
        <f>IF(AND(A165&lt;&gt;"",B165&lt;&gt;"",E165&lt;&gt;"Reported"),COUNTIFS($A$2:$A$301,"&lt;&gt;",$E$2:$E$301,"&lt;&gt;Reported",$H$2:$H$301,"&lt;"&amp;H165)+1,"")</f>
      </c>
    </row>
    <row r="166" spans="1:9" x14ac:dyDescent="0.25">
      <c r="A166" s="15"/>
      <c r="B166" s="16"/>
      <c r="C166" s="15"/>
      <c r="D166" s="15"/>
      <c r="E166" s="17"/>
      <c r="F166" s="16"/>
      <c r="G166" s="18">
        <f>IF(OR(B166="",F166=""),"",F166-B166)</f>
      </c>
      <c r="H166" s="19">
        <f>IF(B166="","",B166+ROW()/100000000)</f>
      </c>
      <c r="I166" s="19">
        <f>IF(AND(A166&lt;&gt;"",B166&lt;&gt;"",E166&lt;&gt;"Reported"),COUNTIFS($A$2:$A$301,"&lt;&gt;",$E$2:$E$301,"&lt;&gt;Reported",$H$2:$H$301,"&lt;"&amp;H166)+1,"")</f>
      </c>
    </row>
    <row r="167" spans="1:9" x14ac:dyDescent="0.25">
      <c r="A167" s="20"/>
      <c r="B167" s="21"/>
      <c r="C167" s="20"/>
      <c r="D167" s="20"/>
      <c r="E167" s="22"/>
      <c r="F167" s="21"/>
      <c r="G167" s="23">
        <f>IF(OR(B167="",F167=""),"",F167-B167)</f>
      </c>
      <c r="H167" s="19">
        <f>IF(B167="","",B167+ROW()/100000000)</f>
      </c>
      <c r="I167" s="19">
        <f>IF(AND(A167&lt;&gt;"",B167&lt;&gt;"",E167&lt;&gt;"Reported"),COUNTIFS($A$2:$A$301,"&lt;&gt;",$E$2:$E$301,"&lt;&gt;Reported",$H$2:$H$301,"&lt;"&amp;H167)+1,"")</f>
      </c>
    </row>
    <row r="168" spans="1:9" x14ac:dyDescent="0.25">
      <c r="A168" s="15"/>
      <c r="B168" s="16"/>
      <c r="C168" s="15"/>
      <c r="D168" s="15"/>
      <c r="E168" s="17"/>
      <c r="F168" s="16"/>
      <c r="G168" s="18">
        <f>IF(OR(B168="",F168=""),"",F168-B168)</f>
      </c>
      <c r="H168" s="19">
        <f>IF(B168="","",B168+ROW()/100000000)</f>
      </c>
      <c r="I168" s="19">
        <f>IF(AND(A168&lt;&gt;"",B168&lt;&gt;"",E168&lt;&gt;"Reported"),COUNTIFS($A$2:$A$301,"&lt;&gt;",$E$2:$E$301,"&lt;&gt;Reported",$H$2:$H$301,"&lt;"&amp;H168)+1,"")</f>
      </c>
    </row>
    <row r="169" spans="1:9" x14ac:dyDescent="0.25">
      <c r="A169" s="20"/>
      <c r="B169" s="21"/>
      <c r="C169" s="20"/>
      <c r="D169" s="20"/>
      <c r="E169" s="22"/>
      <c r="F169" s="21"/>
      <c r="G169" s="23">
        <f>IF(OR(B169="",F169=""),"",F169-B169)</f>
      </c>
      <c r="H169" s="19">
        <f>IF(B169="","",B169+ROW()/100000000)</f>
      </c>
      <c r="I169" s="19">
        <f>IF(AND(A169&lt;&gt;"",B169&lt;&gt;"",E169&lt;&gt;"Reported"),COUNTIFS($A$2:$A$301,"&lt;&gt;",$E$2:$E$301,"&lt;&gt;Reported",$H$2:$H$301,"&lt;"&amp;H169)+1,"")</f>
      </c>
    </row>
    <row r="170" spans="1:9" x14ac:dyDescent="0.25">
      <c r="A170" s="15"/>
      <c r="B170" s="16"/>
      <c r="C170" s="15"/>
      <c r="D170" s="15"/>
      <c r="E170" s="17"/>
      <c r="F170" s="16"/>
      <c r="G170" s="18">
        <f>IF(OR(B170="",F170=""),"",F170-B170)</f>
      </c>
      <c r="H170" s="19">
        <f>IF(B170="","",B170+ROW()/100000000)</f>
      </c>
      <c r="I170" s="19">
        <f>IF(AND(A170&lt;&gt;"",B170&lt;&gt;"",E170&lt;&gt;"Reported"),COUNTIFS($A$2:$A$301,"&lt;&gt;",$E$2:$E$301,"&lt;&gt;Reported",$H$2:$H$301,"&lt;"&amp;H170)+1,"")</f>
      </c>
    </row>
    <row r="171" spans="1:9" x14ac:dyDescent="0.25">
      <c r="A171" s="20"/>
      <c r="B171" s="21"/>
      <c r="C171" s="20"/>
      <c r="D171" s="20"/>
      <c r="E171" s="22"/>
      <c r="F171" s="21"/>
      <c r="G171" s="23">
        <f>IF(OR(B171="",F171=""),"",F171-B171)</f>
      </c>
      <c r="H171" s="19">
        <f>IF(B171="","",B171+ROW()/100000000)</f>
      </c>
      <c r="I171" s="19">
        <f>IF(AND(A171&lt;&gt;"",B171&lt;&gt;"",E171&lt;&gt;"Reported"),COUNTIFS($A$2:$A$301,"&lt;&gt;",$E$2:$E$301,"&lt;&gt;Reported",$H$2:$H$301,"&lt;"&amp;H171)+1,"")</f>
      </c>
    </row>
    <row r="172" spans="1:9" x14ac:dyDescent="0.25">
      <c r="A172" s="15"/>
      <c r="B172" s="16"/>
      <c r="C172" s="15"/>
      <c r="D172" s="15"/>
      <c r="E172" s="17"/>
      <c r="F172" s="16"/>
      <c r="G172" s="18">
        <f>IF(OR(B172="",F172=""),"",F172-B172)</f>
      </c>
      <c r="H172" s="19">
        <f>IF(B172="","",B172+ROW()/100000000)</f>
      </c>
      <c r="I172" s="19">
        <f>IF(AND(A172&lt;&gt;"",B172&lt;&gt;"",E172&lt;&gt;"Reported"),COUNTIFS($A$2:$A$301,"&lt;&gt;",$E$2:$E$301,"&lt;&gt;Reported",$H$2:$H$301,"&lt;"&amp;H172)+1,"")</f>
      </c>
    </row>
    <row r="173" spans="1:9" x14ac:dyDescent="0.25">
      <c r="A173" s="20"/>
      <c r="B173" s="21"/>
      <c r="C173" s="20"/>
      <c r="D173" s="20"/>
      <c r="E173" s="22"/>
      <c r="F173" s="21"/>
      <c r="G173" s="23">
        <f>IF(OR(B173="",F173=""),"",F173-B173)</f>
      </c>
      <c r="H173" s="19">
        <f>IF(B173="","",B173+ROW()/100000000)</f>
      </c>
      <c r="I173" s="19">
        <f>IF(AND(A173&lt;&gt;"",B173&lt;&gt;"",E173&lt;&gt;"Reported"),COUNTIFS($A$2:$A$301,"&lt;&gt;",$E$2:$E$301,"&lt;&gt;Reported",$H$2:$H$301,"&lt;"&amp;H173)+1,"")</f>
      </c>
    </row>
    <row r="174" spans="1:9" x14ac:dyDescent="0.25">
      <c r="A174" s="15"/>
      <c r="B174" s="16"/>
      <c r="C174" s="15"/>
      <c r="D174" s="15"/>
      <c r="E174" s="17"/>
      <c r="F174" s="16"/>
      <c r="G174" s="18">
        <f>IF(OR(B174="",F174=""),"",F174-B174)</f>
      </c>
      <c r="H174" s="19">
        <f>IF(B174="","",B174+ROW()/100000000)</f>
      </c>
      <c r="I174" s="19">
        <f>IF(AND(A174&lt;&gt;"",B174&lt;&gt;"",E174&lt;&gt;"Reported"),COUNTIFS($A$2:$A$301,"&lt;&gt;",$E$2:$E$301,"&lt;&gt;Reported",$H$2:$H$301,"&lt;"&amp;H174)+1,"")</f>
      </c>
    </row>
    <row r="175" spans="1:9" x14ac:dyDescent="0.25">
      <c r="A175" s="20"/>
      <c r="B175" s="21"/>
      <c r="C175" s="20"/>
      <c r="D175" s="20"/>
      <c r="E175" s="22"/>
      <c r="F175" s="21"/>
      <c r="G175" s="23">
        <f>IF(OR(B175="",F175=""),"",F175-B175)</f>
      </c>
      <c r="H175" s="19">
        <f>IF(B175="","",B175+ROW()/100000000)</f>
      </c>
      <c r="I175" s="19">
        <f>IF(AND(A175&lt;&gt;"",B175&lt;&gt;"",E175&lt;&gt;"Reported"),COUNTIFS($A$2:$A$301,"&lt;&gt;",$E$2:$E$301,"&lt;&gt;Reported",$H$2:$H$301,"&lt;"&amp;H175)+1,"")</f>
      </c>
    </row>
    <row r="176" spans="1:9" x14ac:dyDescent="0.25">
      <c r="A176" s="15"/>
      <c r="B176" s="16"/>
      <c r="C176" s="15"/>
      <c r="D176" s="15"/>
      <c r="E176" s="17"/>
      <c r="F176" s="16"/>
      <c r="G176" s="18">
        <f>IF(OR(B176="",F176=""),"",F176-B176)</f>
      </c>
      <c r="H176" s="19">
        <f>IF(B176="","",B176+ROW()/100000000)</f>
      </c>
      <c r="I176" s="19">
        <f>IF(AND(A176&lt;&gt;"",B176&lt;&gt;"",E176&lt;&gt;"Reported"),COUNTIFS($A$2:$A$301,"&lt;&gt;",$E$2:$E$301,"&lt;&gt;Reported",$H$2:$H$301,"&lt;"&amp;H176)+1,"")</f>
      </c>
    </row>
    <row r="177" spans="1:9" x14ac:dyDescent="0.25">
      <c r="A177" s="20"/>
      <c r="B177" s="21"/>
      <c r="C177" s="20"/>
      <c r="D177" s="20"/>
      <c r="E177" s="22"/>
      <c r="F177" s="21"/>
      <c r="G177" s="23">
        <f>IF(OR(B177="",F177=""),"",F177-B177)</f>
      </c>
      <c r="H177" s="19">
        <f>IF(B177="","",B177+ROW()/100000000)</f>
      </c>
      <c r="I177" s="19">
        <f>IF(AND(A177&lt;&gt;"",B177&lt;&gt;"",E177&lt;&gt;"Reported"),COUNTIFS($A$2:$A$301,"&lt;&gt;",$E$2:$E$301,"&lt;&gt;Reported",$H$2:$H$301,"&lt;"&amp;H177)+1,"")</f>
      </c>
    </row>
    <row r="178" spans="1:9" x14ac:dyDescent="0.25">
      <c r="A178" s="15"/>
      <c r="B178" s="16"/>
      <c r="C178" s="15"/>
      <c r="D178" s="15"/>
      <c r="E178" s="17"/>
      <c r="F178" s="16"/>
      <c r="G178" s="18">
        <f>IF(OR(B178="",F178=""),"",F178-B178)</f>
      </c>
      <c r="H178" s="19">
        <f>IF(B178="","",B178+ROW()/100000000)</f>
      </c>
      <c r="I178" s="19">
        <f>IF(AND(A178&lt;&gt;"",B178&lt;&gt;"",E178&lt;&gt;"Reported"),COUNTIFS($A$2:$A$301,"&lt;&gt;",$E$2:$E$301,"&lt;&gt;Reported",$H$2:$H$301,"&lt;"&amp;H178)+1,"")</f>
      </c>
    </row>
    <row r="179" spans="1:9" x14ac:dyDescent="0.25">
      <c r="A179" s="20"/>
      <c r="B179" s="21"/>
      <c r="C179" s="20"/>
      <c r="D179" s="20"/>
      <c r="E179" s="22"/>
      <c r="F179" s="21"/>
      <c r="G179" s="23">
        <f>IF(OR(B179="",F179=""),"",F179-B179)</f>
      </c>
      <c r="H179" s="19">
        <f>IF(B179="","",B179+ROW()/100000000)</f>
      </c>
      <c r="I179" s="19">
        <f>IF(AND(A179&lt;&gt;"",B179&lt;&gt;"",E179&lt;&gt;"Reported"),COUNTIFS($A$2:$A$301,"&lt;&gt;",$E$2:$E$301,"&lt;&gt;Reported",$H$2:$H$301,"&lt;"&amp;H179)+1,"")</f>
      </c>
    </row>
    <row r="180" spans="1:9" x14ac:dyDescent="0.25">
      <c r="A180" s="15"/>
      <c r="B180" s="16"/>
      <c r="C180" s="15"/>
      <c r="D180" s="15"/>
      <c r="E180" s="17"/>
      <c r="F180" s="16"/>
      <c r="G180" s="18">
        <f>IF(OR(B180="",F180=""),"",F180-B180)</f>
      </c>
      <c r="H180" s="19">
        <f>IF(B180="","",B180+ROW()/100000000)</f>
      </c>
      <c r="I180" s="19">
        <f>IF(AND(A180&lt;&gt;"",B180&lt;&gt;"",E180&lt;&gt;"Reported"),COUNTIFS($A$2:$A$301,"&lt;&gt;",$E$2:$E$301,"&lt;&gt;Reported",$H$2:$H$301,"&lt;"&amp;H180)+1,"")</f>
      </c>
    </row>
    <row r="181" spans="1:9" x14ac:dyDescent="0.25">
      <c r="A181" s="20"/>
      <c r="B181" s="21"/>
      <c r="C181" s="20"/>
      <c r="D181" s="20"/>
      <c r="E181" s="22"/>
      <c r="F181" s="21"/>
      <c r="G181" s="23">
        <f>IF(OR(B181="",F181=""),"",F181-B181)</f>
      </c>
      <c r="H181" s="19">
        <f>IF(B181="","",B181+ROW()/100000000)</f>
      </c>
      <c r="I181" s="19">
        <f>IF(AND(A181&lt;&gt;"",B181&lt;&gt;"",E181&lt;&gt;"Reported"),COUNTIFS($A$2:$A$301,"&lt;&gt;",$E$2:$E$301,"&lt;&gt;Reported",$H$2:$H$301,"&lt;"&amp;H181)+1,"")</f>
      </c>
    </row>
    <row r="182" spans="1:9" x14ac:dyDescent="0.25">
      <c r="A182" s="15"/>
      <c r="B182" s="16"/>
      <c r="C182" s="15"/>
      <c r="D182" s="15"/>
      <c r="E182" s="17"/>
      <c r="F182" s="16"/>
      <c r="G182" s="18">
        <f>IF(OR(B182="",F182=""),"",F182-B182)</f>
      </c>
      <c r="H182" s="19">
        <f>IF(B182="","",B182+ROW()/100000000)</f>
      </c>
      <c r="I182" s="19">
        <f>IF(AND(A182&lt;&gt;"",B182&lt;&gt;"",E182&lt;&gt;"Reported"),COUNTIFS($A$2:$A$301,"&lt;&gt;",$E$2:$E$301,"&lt;&gt;Reported",$H$2:$H$301,"&lt;"&amp;H182)+1,"")</f>
      </c>
    </row>
    <row r="183" spans="1:9" x14ac:dyDescent="0.25">
      <c r="A183" s="20"/>
      <c r="B183" s="21"/>
      <c r="C183" s="20"/>
      <c r="D183" s="20"/>
      <c r="E183" s="22"/>
      <c r="F183" s="21"/>
      <c r="G183" s="23">
        <f>IF(OR(B183="",F183=""),"",F183-B183)</f>
      </c>
      <c r="H183" s="19">
        <f>IF(B183="","",B183+ROW()/100000000)</f>
      </c>
      <c r="I183" s="19">
        <f>IF(AND(A183&lt;&gt;"",B183&lt;&gt;"",E183&lt;&gt;"Reported"),COUNTIFS($A$2:$A$301,"&lt;&gt;",$E$2:$E$301,"&lt;&gt;Reported",$H$2:$H$301,"&lt;"&amp;H183)+1,"")</f>
      </c>
    </row>
    <row r="184" spans="1:9" x14ac:dyDescent="0.25">
      <c r="A184" s="15"/>
      <c r="B184" s="16"/>
      <c r="C184" s="15"/>
      <c r="D184" s="15"/>
      <c r="E184" s="17"/>
      <c r="F184" s="16"/>
      <c r="G184" s="18">
        <f>IF(OR(B184="",F184=""),"",F184-B184)</f>
      </c>
      <c r="H184" s="19">
        <f>IF(B184="","",B184+ROW()/100000000)</f>
      </c>
      <c r="I184" s="19">
        <f>IF(AND(A184&lt;&gt;"",B184&lt;&gt;"",E184&lt;&gt;"Reported"),COUNTIFS($A$2:$A$301,"&lt;&gt;",$E$2:$E$301,"&lt;&gt;Reported",$H$2:$H$301,"&lt;"&amp;H184)+1,"")</f>
      </c>
    </row>
    <row r="185" spans="1:9" x14ac:dyDescent="0.25">
      <c r="A185" s="20"/>
      <c r="B185" s="21"/>
      <c r="C185" s="20"/>
      <c r="D185" s="20"/>
      <c r="E185" s="22"/>
      <c r="F185" s="21"/>
      <c r="G185" s="23">
        <f>IF(OR(B185="",F185=""),"",F185-B185)</f>
      </c>
      <c r="H185" s="19">
        <f>IF(B185="","",B185+ROW()/100000000)</f>
      </c>
      <c r="I185" s="19">
        <f>IF(AND(A185&lt;&gt;"",B185&lt;&gt;"",E185&lt;&gt;"Reported"),COUNTIFS($A$2:$A$301,"&lt;&gt;",$E$2:$E$301,"&lt;&gt;Reported",$H$2:$H$301,"&lt;"&amp;H185)+1,"")</f>
      </c>
    </row>
    <row r="186" spans="1:9" x14ac:dyDescent="0.25">
      <c r="A186" s="15"/>
      <c r="B186" s="16"/>
      <c r="C186" s="15"/>
      <c r="D186" s="15"/>
      <c r="E186" s="17"/>
      <c r="F186" s="16"/>
      <c r="G186" s="18">
        <f>IF(OR(B186="",F186=""),"",F186-B186)</f>
      </c>
      <c r="H186" s="19">
        <f>IF(B186="","",B186+ROW()/100000000)</f>
      </c>
      <c r="I186" s="19">
        <f>IF(AND(A186&lt;&gt;"",B186&lt;&gt;"",E186&lt;&gt;"Reported"),COUNTIFS($A$2:$A$301,"&lt;&gt;",$E$2:$E$301,"&lt;&gt;Reported",$H$2:$H$301,"&lt;"&amp;H186)+1,"")</f>
      </c>
    </row>
    <row r="187" spans="1:9" x14ac:dyDescent="0.25">
      <c r="A187" s="20"/>
      <c r="B187" s="21"/>
      <c r="C187" s="20"/>
      <c r="D187" s="20"/>
      <c r="E187" s="22"/>
      <c r="F187" s="21"/>
      <c r="G187" s="23">
        <f>IF(OR(B187="",F187=""),"",F187-B187)</f>
      </c>
      <c r="H187" s="19">
        <f>IF(B187="","",B187+ROW()/100000000)</f>
      </c>
      <c r="I187" s="19">
        <f>IF(AND(A187&lt;&gt;"",B187&lt;&gt;"",E187&lt;&gt;"Reported"),COUNTIFS($A$2:$A$301,"&lt;&gt;",$E$2:$E$301,"&lt;&gt;Reported",$H$2:$H$301,"&lt;"&amp;H187)+1,"")</f>
      </c>
    </row>
    <row r="188" spans="1:9" x14ac:dyDescent="0.25">
      <c r="A188" s="15"/>
      <c r="B188" s="16"/>
      <c r="C188" s="15"/>
      <c r="D188" s="15"/>
      <c r="E188" s="17"/>
      <c r="F188" s="16"/>
      <c r="G188" s="18">
        <f>IF(OR(B188="",F188=""),"",F188-B188)</f>
      </c>
      <c r="H188" s="19">
        <f>IF(B188="","",B188+ROW()/100000000)</f>
      </c>
      <c r="I188" s="19">
        <f>IF(AND(A188&lt;&gt;"",B188&lt;&gt;"",E188&lt;&gt;"Reported"),COUNTIFS($A$2:$A$301,"&lt;&gt;",$E$2:$E$301,"&lt;&gt;Reported",$H$2:$H$301,"&lt;"&amp;H188)+1,"")</f>
      </c>
    </row>
    <row r="189" spans="1:9" x14ac:dyDescent="0.25">
      <c r="A189" s="20"/>
      <c r="B189" s="21"/>
      <c r="C189" s="20"/>
      <c r="D189" s="20"/>
      <c r="E189" s="22"/>
      <c r="F189" s="21"/>
      <c r="G189" s="23">
        <f>IF(OR(B189="",F189=""),"",F189-B189)</f>
      </c>
      <c r="H189" s="19">
        <f>IF(B189="","",B189+ROW()/100000000)</f>
      </c>
      <c r="I189" s="19">
        <f>IF(AND(A189&lt;&gt;"",B189&lt;&gt;"",E189&lt;&gt;"Reported"),COUNTIFS($A$2:$A$301,"&lt;&gt;",$E$2:$E$301,"&lt;&gt;Reported",$H$2:$H$301,"&lt;"&amp;H189)+1,"")</f>
      </c>
    </row>
    <row r="190" spans="1:9" x14ac:dyDescent="0.25">
      <c r="A190" s="15"/>
      <c r="B190" s="16"/>
      <c r="C190" s="15"/>
      <c r="D190" s="15"/>
      <c r="E190" s="17"/>
      <c r="F190" s="16"/>
      <c r="G190" s="18">
        <f>IF(OR(B190="",F190=""),"",F190-B190)</f>
      </c>
      <c r="H190" s="19">
        <f>IF(B190="","",B190+ROW()/100000000)</f>
      </c>
      <c r="I190" s="19">
        <f>IF(AND(A190&lt;&gt;"",B190&lt;&gt;"",E190&lt;&gt;"Reported"),COUNTIFS($A$2:$A$301,"&lt;&gt;",$E$2:$E$301,"&lt;&gt;Reported",$H$2:$H$301,"&lt;"&amp;H190)+1,"")</f>
      </c>
    </row>
    <row r="191" spans="1:9" x14ac:dyDescent="0.25">
      <c r="A191" s="20"/>
      <c r="B191" s="21"/>
      <c r="C191" s="20"/>
      <c r="D191" s="20"/>
      <c r="E191" s="22"/>
      <c r="F191" s="21"/>
      <c r="G191" s="23">
        <f>IF(OR(B191="",F191=""),"",F191-B191)</f>
      </c>
      <c r="H191" s="19">
        <f>IF(B191="","",B191+ROW()/100000000)</f>
      </c>
      <c r="I191" s="19">
        <f>IF(AND(A191&lt;&gt;"",B191&lt;&gt;"",E191&lt;&gt;"Reported"),COUNTIFS($A$2:$A$301,"&lt;&gt;",$E$2:$E$301,"&lt;&gt;Reported",$H$2:$H$301,"&lt;"&amp;H191)+1,"")</f>
      </c>
    </row>
    <row r="192" spans="1:9" x14ac:dyDescent="0.25">
      <c r="A192" s="15"/>
      <c r="B192" s="16"/>
      <c r="C192" s="15"/>
      <c r="D192" s="15"/>
      <c r="E192" s="17"/>
      <c r="F192" s="16"/>
      <c r="G192" s="18">
        <f>IF(OR(B192="",F192=""),"",F192-B192)</f>
      </c>
      <c r="H192" s="19">
        <f>IF(B192="","",B192+ROW()/100000000)</f>
      </c>
      <c r="I192" s="19">
        <f>IF(AND(A192&lt;&gt;"",B192&lt;&gt;"",E192&lt;&gt;"Reported"),COUNTIFS($A$2:$A$301,"&lt;&gt;",$E$2:$E$301,"&lt;&gt;Reported",$H$2:$H$301,"&lt;"&amp;H192)+1,"")</f>
      </c>
    </row>
    <row r="193" spans="1:9" x14ac:dyDescent="0.25">
      <c r="A193" s="20"/>
      <c r="B193" s="21"/>
      <c r="C193" s="20"/>
      <c r="D193" s="20"/>
      <c r="E193" s="22"/>
      <c r="F193" s="21"/>
      <c r="G193" s="23">
        <f>IF(OR(B193="",F193=""),"",F193-B193)</f>
      </c>
      <c r="H193" s="19">
        <f>IF(B193="","",B193+ROW()/100000000)</f>
      </c>
      <c r="I193" s="19">
        <f>IF(AND(A193&lt;&gt;"",B193&lt;&gt;"",E193&lt;&gt;"Reported"),COUNTIFS($A$2:$A$301,"&lt;&gt;",$E$2:$E$301,"&lt;&gt;Reported",$H$2:$H$301,"&lt;"&amp;H193)+1,"")</f>
      </c>
    </row>
    <row r="194" spans="1:9" x14ac:dyDescent="0.25">
      <c r="A194" s="15"/>
      <c r="B194" s="16"/>
      <c r="C194" s="15"/>
      <c r="D194" s="15"/>
      <c r="E194" s="17"/>
      <c r="F194" s="16"/>
      <c r="G194" s="18">
        <f>IF(OR(B194="",F194=""),"",F194-B194)</f>
      </c>
      <c r="H194" s="19">
        <f>IF(B194="","",B194+ROW()/100000000)</f>
      </c>
      <c r="I194" s="19">
        <f>IF(AND(A194&lt;&gt;"",B194&lt;&gt;"",E194&lt;&gt;"Reported"),COUNTIFS($A$2:$A$301,"&lt;&gt;",$E$2:$E$301,"&lt;&gt;Reported",$H$2:$H$301,"&lt;"&amp;H194)+1,"")</f>
      </c>
    </row>
    <row r="195" spans="1:9" x14ac:dyDescent="0.25">
      <c r="A195" s="20"/>
      <c r="B195" s="21"/>
      <c r="C195" s="20"/>
      <c r="D195" s="20"/>
      <c r="E195" s="22"/>
      <c r="F195" s="21"/>
      <c r="G195" s="23">
        <f>IF(OR(B195="",F195=""),"",F195-B195)</f>
      </c>
      <c r="H195" s="19">
        <f>IF(B195="","",B195+ROW()/100000000)</f>
      </c>
      <c r="I195" s="19">
        <f>IF(AND(A195&lt;&gt;"",B195&lt;&gt;"",E195&lt;&gt;"Reported"),COUNTIFS($A$2:$A$301,"&lt;&gt;",$E$2:$E$301,"&lt;&gt;Reported",$H$2:$H$301,"&lt;"&amp;H195)+1,"")</f>
      </c>
    </row>
    <row r="196" spans="1:9" x14ac:dyDescent="0.25">
      <c r="A196" s="15"/>
      <c r="B196" s="16"/>
      <c r="C196" s="15"/>
      <c r="D196" s="15"/>
      <c r="E196" s="17"/>
      <c r="F196" s="16"/>
      <c r="G196" s="18">
        <f>IF(OR(B196="",F196=""),"",F196-B196)</f>
      </c>
      <c r="H196" s="19">
        <f>IF(B196="","",B196+ROW()/100000000)</f>
      </c>
      <c r="I196" s="19">
        <f>IF(AND(A196&lt;&gt;"",B196&lt;&gt;"",E196&lt;&gt;"Reported"),COUNTIFS($A$2:$A$301,"&lt;&gt;",$E$2:$E$301,"&lt;&gt;Reported",$H$2:$H$301,"&lt;"&amp;H196)+1,"")</f>
      </c>
    </row>
    <row r="197" spans="1:9" x14ac:dyDescent="0.25">
      <c r="A197" s="20"/>
      <c r="B197" s="21"/>
      <c r="C197" s="20"/>
      <c r="D197" s="20"/>
      <c r="E197" s="22"/>
      <c r="F197" s="21"/>
      <c r="G197" s="23">
        <f>IF(OR(B197="",F197=""),"",F197-B197)</f>
      </c>
      <c r="H197" s="19">
        <f>IF(B197="","",B197+ROW()/100000000)</f>
      </c>
      <c r="I197" s="19">
        <f>IF(AND(A197&lt;&gt;"",B197&lt;&gt;"",E197&lt;&gt;"Reported"),COUNTIFS($A$2:$A$301,"&lt;&gt;",$E$2:$E$301,"&lt;&gt;Reported",$H$2:$H$301,"&lt;"&amp;H197)+1,"")</f>
      </c>
    </row>
    <row r="198" spans="1:9" x14ac:dyDescent="0.25">
      <c r="A198" s="15"/>
      <c r="B198" s="16"/>
      <c r="C198" s="15"/>
      <c r="D198" s="15"/>
      <c r="E198" s="17"/>
      <c r="F198" s="16"/>
      <c r="G198" s="18">
        <f>IF(OR(B198="",F198=""),"",F198-B198)</f>
      </c>
      <c r="H198" s="19">
        <f>IF(B198="","",B198+ROW()/100000000)</f>
      </c>
      <c r="I198" s="19">
        <f>IF(AND(A198&lt;&gt;"",B198&lt;&gt;"",E198&lt;&gt;"Reported"),COUNTIFS($A$2:$A$301,"&lt;&gt;",$E$2:$E$301,"&lt;&gt;Reported",$H$2:$H$301,"&lt;"&amp;H198)+1,"")</f>
      </c>
    </row>
    <row r="199" spans="1:9" x14ac:dyDescent="0.25">
      <c r="A199" s="20"/>
      <c r="B199" s="21"/>
      <c r="C199" s="20"/>
      <c r="D199" s="20"/>
      <c r="E199" s="22"/>
      <c r="F199" s="21"/>
      <c r="G199" s="23">
        <f>IF(OR(B199="",F199=""),"",F199-B199)</f>
      </c>
      <c r="H199" s="19">
        <f>IF(B199="","",B199+ROW()/100000000)</f>
      </c>
      <c r="I199" s="19">
        <f>IF(AND(A199&lt;&gt;"",B199&lt;&gt;"",E199&lt;&gt;"Reported"),COUNTIFS($A$2:$A$301,"&lt;&gt;",$E$2:$E$301,"&lt;&gt;Reported",$H$2:$H$301,"&lt;"&amp;H199)+1,"")</f>
      </c>
    </row>
    <row r="200" spans="1:9" x14ac:dyDescent="0.25">
      <c r="A200" s="15"/>
      <c r="B200" s="16"/>
      <c r="C200" s="15"/>
      <c r="D200" s="15"/>
      <c r="E200" s="17"/>
      <c r="F200" s="16"/>
      <c r="G200" s="18">
        <f>IF(OR(B200="",F200=""),"",F200-B200)</f>
      </c>
      <c r="H200" s="19">
        <f>IF(B200="","",B200+ROW()/100000000)</f>
      </c>
      <c r="I200" s="19">
        <f>IF(AND(A200&lt;&gt;"",B200&lt;&gt;"",E200&lt;&gt;"Reported"),COUNTIFS($A$2:$A$301,"&lt;&gt;",$E$2:$E$301,"&lt;&gt;Reported",$H$2:$H$301,"&lt;"&amp;H200)+1,"")</f>
      </c>
    </row>
    <row r="201" spans="1:9" x14ac:dyDescent="0.25">
      <c r="A201" s="20"/>
      <c r="B201" s="21"/>
      <c r="C201" s="20"/>
      <c r="D201" s="20"/>
      <c r="E201" s="22"/>
      <c r="F201" s="21"/>
      <c r="G201" s="23">
        <f>IF(OR(B201="",F201=""),"",F201-B201)</f>
      </c>
      <c r="H201" s="19">
        <f>IF(B201="","",B201+ROW()/100000000)</f>
      </c>
      <c r="I201" s="19">
        <f>IF(AND(A201&lt;&gt;"",B201&lt;&gt;"",E201&lt;&gt;"Reported"),COUNTIFS($A$2:$A$301,"&lt;&gt;",$E$2:$E$301,"&lt;&gt;Reported",$H$2:$H$301,"&lt;"&amp;H201)+1,"")</f>
      </c>
    </row>
    <row r="202" spans="1:9" x14ac:dyDescent="0.25">
      <c r="A202" s="15"/>
      <c r="B202" s="16"/>
      <c r="C202" s="15"/>
      <c r="D202" s="15"/>
      <c r="E202" s="17"/>
      <c r="F202" s="16"/>
      <c r="G202" s="18">
        <f>IF(OR(B202="",F202=""),"",F202-B202)</f>
      </c>
      <c r="H202" s="19">
        <f>IF(B202="","",B202+ROW()/100000000)</f>
      </c>
      <c r="I202" s="19">
        <f>IF(AND(A202&lt;&gt;"",B202&lt;&gt;"",E202&lt;&gt;"Reported"),COUNTIFS($A$2:$A$301,"&lt;&gt;",$E$2:$E$301,"&lt;&gt;Reported",$H$2:$H$301,"&lt;"&amp;H202)+1,"")</f>
      </c>
    </row>
    <row r="203" spans="1:9" x14ac:dyDescent="0.25">
      <c r="A203" s="20"/>
      <c r="B203" s="21"/>
      <c r="C203" s="20"/>
      <c r="D203" s="20"/>
      <c r="E203" s="22"/>
      <c r="F203" s="21"/>
      <c r="G203" s="23">
        <f>IF(OR(B203="",F203=""),"",F203-B203)</f>
      </c>
      <c r="H203" s="19">
        <f>IF(B203="","",B203+ROW()/100000000)</f>
      </c>
      <c r="I203" s="19">
        <f>IF(AND(A203&lt;&gt;"",B203&lt;&gt;"",E203&lt;&gt;"Reported"),COUNTIFS($A$2:$A$301,"&lt;&gt;",$E$2:$E$301,"&lt;&gt;Reported",$H$2:$H$301,"&lt;"&amp;H203)+1,"")</f>
      </c>
    </row>
    <row r="204" spans="1:9" x14ac:dyDescent="0.25">
      <c r="A204" s="15"/>
      <c r="B204" s="16"/>
      <c r="C204" s="15"/>
      <c r="D204" s="15"/>
      <c r="E204" s="17"/>
      <c r="F204" s="16"/>
      <c r="G204" s="18">
        <f>IF(OR(B204="",F204=""),"",F204-B204)</f>
      </c>
      <c r="H204" s="19">
        <f>IF(B204="","",B204+ROW()/100000000)</f>
      </c>
      <c r="I204" s="19">
        <f>IF(AND(A204&lt;&gt;"",B204&lt;&gt;"",E204&lt;&gt;"Reported"),COUNTIFS($A$2:$A$301,"&lt;&gt;",$E$2:$E$301,"&lt;&gt;Reported",$H$2:$H$301,"&lt;"&amp;H204)+1,"")</f>
      </c>
    </row>
    <row r="205" spans="1:9" x14ac:dyDescent="0.25">
      <c r="A205" s="20"/>
      <c r="B205" s="21"/>
      <c r="C205" s="20"/>
      <c r="D205" s="20"/>
      <c r="E205" s="22"/>
      <c r="F205" s="21"/>
      <c r="G205" s="23">
        <f>IF(OR(B205="",F205=""),"",F205-B205)</f>
      </c>
      <c r="H205" s="19">
        <f>IF(B205="","",B205+ROW()/100000000)</f>
      </c>
      <c r="I205" s="19">
        <f>IF(AND(A205&lt;&gt;"",B205&lt;&gt;"",E205&lt;&gt;"Reported"),COUNTIFS($A$2:$A$301,"&lt;&gt;",$E$2:$E$301,"&lt;&gt;Reported",$H$2:$H$301,"&lt;"&amp;H205)+1,"")</f>
      </c>
    </row>
    <row r="206" spans="1:9" x14ac:dyDescent="0.25">
      <c r="A206" s="15"/>
      <c r="B206" s="16"/>
      <c r="C206" s="15"/>
      <c r="D206" s="15"/>
      <c r="E206" s="17"/>
      <c r="F206" s="16"/>
      <c r="G206" s="18">
        <f>IF(OR(B206="",F206=""),"",F206-B206)</f>
      </c>
      <c r="H206" s="19">
        <f>IF(B206="","",B206+ROW()/100000000)</f>
      </c>
      <c r="I206" s="19">
        <f>IF(AND(A206&lt;&gt;"",B206&lt;&gt;"",E206&lt;&gt;"Reported"),COUNTIFS($A$2:$A$301,"&lt;&gt;",$E$2:$E$301,"&lt;&gt;Reported",$H$2:$H$301,"&lt;"&amp;H206)+1,"")</f>
      </c>
    </row>
    <row r="207" spans="1:9" x14ac:dyDescent="0.25">
      <c r="A207" s="20"/>
      <c r="B207" s="21"/>
      <c r="C207" s="20"/>
      <c r="D207" s="20"/>
      <c r="E207" s="22"/>
      <c r="F207" s="21"/>
      <c r="G207" s="23">
        <f>IF(OR(B207="",F207=""),"",F207-B207)</f>
      </c>
      <c r="H207" s="19">
        <f>IF(B207="","",B207+ROW()/100000000)</f>
      </c>
      <c r="I207" s="19">
        <f>IF(AND(A207&lt;&gt;"",B207&lt;&gt;"",E207&lt;&gt;"Reported"),COUNTIFS($A$2:$A$301,"&lt;&gt;",$E$2:$E$301,"&lt;&gt;Reported",$H$2:$H$301,"&lt;"&amp;H207)+1,"")</f>
      </c>
    </row>
    <row r="208" spans="1:9" x14ac:dyDescent="0.25">
      <c r="A208" s="15"/>
      <c r="B208" s="16"/>
      <c r="C208" s="15"/>
      <c r="D208" s="15"/>
      <c r="E208" s="17"/>
      <c r="F208" s="16"/>
      <c r="G208" s="18">
        <f>IF(OR(B208="",F208=""),"",F208-B208)</f>
      </c>
      <c r="H208" s="19">
        <f>IF(B208="","",B208+ROW()/100000000)</f>
      </c>
      <c r="I208" s="19">
        <f>IF(AND(A208&lt;&gt;"",B208&lt;&gt;"",E208&lt;&gt;"Reported"),COUNTIFS($A$2:$A$301,"&lt;&gt;",$E$2:$E$301,"&lt;&gt;Reported",$H$2:$H$301,"&lt;"&amp;H208)+1,"")</f>
      </c>
    </row>
    <row r="209" spans="1:9" x14ac:dyDescent="0.25">
      <c r="A209" s="20"/>
      <c r="B209" s="21"/>
      <c r="C209" s="20"/>
      <c r="D209" s="20"/>
      <c r="E209" s="22"/>
      <c r="F209" s="21"/>
      <c r="G209" s="23">
        <f>IF(OR(B209="",F209=""),"",F209-B209)</f>
      </c>
      <c r="H209" s="19">
        <f>IF(B209="","",B209+ROW()/100000000)</f>
      </c>
      <c r="I209" s="19">
        <f>IF(AND(A209&lt;&gt;"",B209&lt;&gt;"",E209&lt;&gt;"Reported"),COUNTIFS($A$2:$A$301,"&lt;&gt;",$E$2:$E$301,"&lt;&gt;Reported",$H$2:$H$301,"&lt;"&amp;H209)+1,"")</f>
      </c>
    </row>
    <row r="210" spans="1:9" x14ac:dyDescent="0.25">
      <c r="A210" s="15"/>
      <c r="B210" s="16"/>
      <c r="C210" s="15"/>
      <c r="D210" s="15"/>
      <c r="E210" s="17"/>
      <c r="F210" s="16"/>
      <c r="G210" s="18">
        <f>IF(OR(B210="",F210=""),"",F210-B210)</f>
      </c>
      <c r="H210" s="19">
        <f>IF(B210="","",B210+ROW()/100000000)</f>
      </c>
      <c r="I210" s="19">
        <f>IF(AND(A210&lt;&gt;"",B210&lt;&gt;"",E210&lt;&gt;"Reported"),COUNTIFS($A$2:$A$301,"&lt;&gt;",$E$2:$E$301,"&lt;&gt;Reported",$H$2:$H$301,"&lt;"&amp;H210)+1,"")</f>
      </c>
    </row>
    <row r="211" spans="1:9" x14ac:dyDescent="0.25">
      <c r="A211" s="20"/>
      <c r="B211" s="21"/>
      <c r="C211" s="20"/>
      <c r="D211" s="20"/>
      <c r="E211" s="22"/>
      <c r="F211" s="21"/>
      <c r="G211" s="23">
        <f>IF(OR(B211="",F211=""),"",F211-B211)</f>
      </c>
      <c r="H211" s="19">
        <f>IF(B211="","",B211+ROW()/100000000)</f>
      </c>
      <c r="I211" s="19">
        <f>IF(AND(A211&lt;&gt;"",B211&lt;&gt;"",E211&lt;&gt;"Reported"),COUNTIFS($A$2:$A$301,"&lt;&gt;",$E$2:$E$301,"&lt;&gt;Reported",$H$2:$H$301,"&lt;"&amp;H211)+1,"")</f>
      </c>
    </row>
    <row r="212" spans="1:9" x14ac:dyDescent="0.25">
      <c r="A212" s="15"/>
      <c r="B212" s="16"/>
      <c r="C212" s="15"/>
      <c r="D212" s="15"/>
      <c r="E212" s="17"/>
      <c r="F212" s="16"/>
      <c r="G212" s="18">
        <f>IF(OR(B212="",F212=""),"",F212-B212)</f>
      </c>
      <c r="H212" s="19">
        <f>IF(B212="","",B212+ROW()/100000000)</f>
      </c>
      <c r="I212" s="19">
        <f>IF(AND(A212&lt;&gt;"",B212&lt;&gt;"",E212&lt;&gt;"Reported"),COUNTIFS($A$2:$A$301,"&lt;&gt;",$E$2:$E$301,"&lt;&gt;Reported",$H$2:$H$301,"&lt;"&amp;H212)+1,"")</f>
      </c>
    </row>
    <row r="213" spans="1:9" x14ac:dyDescent="0.25">
      <c r="A213" s="20"/>
      <c r="B213" s="21"/>
      <c r="C213" s="20"/>
      <c r="D213" s="20"/>
      <c r="E213" s="22"/>
      <c r="F213" s="21"/>
      <c r="G213" s="23">
        <f>IF(OR(B213="",F213=""),"",F213-B213)</f>
      </c>
      <c r="H213" s="19">
        <f>IF(B213="","",B213+ROW()/100000000)</f>
      </c>
      <c r="I213" s="19">
        <f>IF(AND(A213&lt;&gt;"",B213&lt;&gt;"",E213&lt;&gt;"Reported"),COUNTIFS($A$2:$A$301,"&lt;&gt;",$E$2:$E$301,"&lt;&gt;Reported",$H$2:$H$301,"&lt;"&amp;H213)+1,"")</f>
      </c>
    </row>
    <row r="214" spans="1:9" x14ac:dyDescent="0.25">
      <c r="A214" s="15"/>
      <c r="B214" s="16"/>
      <c r="C214" s="15"/>
      <c r="D214" s="15"/>
      <c r="E214" s="17"/>
      <c r="F214" s="16"/>
      <c r="G214" s="18">
        <f>IF(OR(B214="",F214=""),"",F214-B214)</f>
      </c>
      <c r="H214" s="19">
        <f>IF(B214="","",B214+ROW()/100000000)</f>
      </c>
      <c r="I214" s="19">
        <f>IF(AND(A214&lt;&gt;"",B214&lt;&gt;"",E214&lt;&gt;"Reported"),COUNTIFS($A$2:$A$301,"&lt;&gt;",$E$2:$E$301,"&lt;&gt;Reported",$H$2:$H$301,"&lt;"&amp;H214)+1,"")</f>
      </c>
    </row>
    <row r="215" spans="1:9" x14ac:dyDescent="0.25">
      <c r="A215" s="20"/>
      <c r="B215" s="21"/>
      <c r="C215" s="20"/>
      <c r="D215" s="20"/>
      <c r="E215" s="22"/>
      <c r="F215" s="21"/>
      <c r="G215" s="23">
        <f>IF(OR(B215="",F215=""),"",F215-B215)</f>
      </c>
      <c r="H215" s="19">
        <f>IF(B215="","",B215+ROW()/100000000)</f>
      </c>
      <c r="I215" s="19">
        <f>IF(AND(A215&lt;&gt;"",B215&lt;&gt;"",E215&lt;&gt;"Reported"),COUNTIFS($A$2:$A$301,"&lt;&gt;",$E$2:$E$301,"&lt;&gt;Reported",$H$2:$H$301,"&lt;"&amp;H215)+1,"")</f>
      </c>
    </row>
    <row r="216" spans="1:9" x14ac:dyDescent="0.25">
      <c r="A216" s="15"/>
      <c r="B216" s="16"/>
      <c r="C216" s="15"/>
      <c r="D216" s="15"/>
      <c r="E216" s="17"/>
      <c r="F216" s="16"/>
      <c r="G216" s="18">
        <f>IF(OR(B216="",F216=""),"",F216-B216)</f>
      </c>
      <c r="H216" s="19">
        <f>IF(B216="","",B216+ROW()/100000000)</f>
      </c>
      <c r="I216" s="19">
        <f>IF(AND(A216&lt;&gt;"",B216&lt;&gt;"",E216&lt;&gt;"Reported"),COUNTIFS($A$2:$A$301,"&lt;&gt;",$E$2:$E$301,"&lt;&gt;Reported",$H$2:$H$301,"&lt;"&amp;H216)+1,"")</f>
      </c>
    </row>
    <row r="217" spans="1:9" x14ac:dyDescent="0.25">
      <c r="A217" s="20"/>
      <c r="B217" s="21"/>
      <c r="C217" s="20"/>
      <c r="D217" s="20"/>
      <c r="E217" s="22"/>
      <c r="F217" s="21"/>
      <c r="G217" s="23">
        <f>IF(OR(B217="",F217=""),"",F217-B217)</f>
      </c>
      <c r="H217" s="19">
        <f>IF(B217="","",B217+ROW()/100000000)</f>
      </c>
      <c r="I217" s="19">
        <f>IF(AND(A217&lt;&gt;"",B217&lt;&gt;"",E217&lt;&gt;"Reported"),COUNTIFS($A$2:$A$301,"&lt;&gt;",$E$2:$E$301,"&lt;&gt;Reported",$H$2:$H$301,"&lt;"&amp;H217)+1,"")</f>
      </c>
    </row>
    <row r="218" spans="1:9" x14ac:dyDescent="0.25">
      <c r="A218" s="15"/>
      <c r="B218" s="16"/>
      <c r="C218" s="15"/>
      <c r="D218" s="15"/>
      <c r="E218" s="17"/>
      <c r="F218" s="16"/>
      <c r="G218" s="18">
        <f>IF(OR(B218="",F218=""),"",F218-B218)</f>
      </c>
      <c r="H218" s="19">
        <f>IF(B218="","",B218+ROW()/100000000)</f>
      </c>
      <c r="I218" s="19">
        <f>IF(AND(A218&lt;&gt;"",B218&lt;&gt;"",E218&lt;&gt;"Reported"),COUNTIFS($A$2:$A$301,"&lt;&gt;",$E$2:$E$301,"&lt;&gt;Reported",$H$2:$H$301,"&lt;"&amp;H218)+1,"")</f>
      </c>
    </row>
    <row r="219" spans="1:9" x14ac:dyDescent="0.25">
      <c r="A219" s="20"/>
      <c r="B219" s="21"/>
      <c r="C219" s="20"/>
      <c r="D219" s="20"/>
      <c r="E219" s="22"/>
      <c r="F219" s="21"/>
      <c r="G219" s="23">
        <f>IF(OR(B219="",F219=""),"",F219-B219)</f>
      </c>
      <c r="H219" s="19">
        <f>IF(B219="","",B219+ROW()/100000000)</f>
      </c>
      <c r="I219" s="19">
        <f>IF(AND(A219&lt;&gt;"",B219&lt;&gt;"",E219&lt;&gt;"Reported"),COUNTIFS($A$2:$A$301,"&lt;&gt;",$E$2:$E$301,"&lt;&gt;Reported",$H$2:$H$301,"&lt;"&amp;H219)+1,"")</f>
      </c>
    </row>
    <row r="220" spans="1:9" x14ac:dyDescent="0.25">
      <c r="A220" s="15"/>
      <c r="B220" s="16"/>
      <c r="C220" s="15"/>
      <c r="D220" s="15"/>
      <c r="E220" s="17"/>
      <c r="F220" s="16"/>
      <c r="G220" s="18">
        <f>IF(OR(B220="",F220=""),"",F220-B220)</f>
      </c>
      <c r="H220" s="19">
        <f>IF(B220="","",B220+ROW()/100000000)</f>
      </c>
      <c r="I220" s="19">
        <f>IF(AND(A220&lt;&gt;"",B220&lt;&gt;"",E220&lt;&gt;"Reported"),COUNTIFS($A$2:$A$301,"&lt;&gt;",$E$2:$E$301,"&lt;&gt;Reported",$H$2:$H$301,"&lt;"&amp;H220)+1,"")</f>
      </c>
    </row>
    <row r="221" spans="1:9" x14ac:dyDescent="0.25">
      <c r="A221" s="20"/>
      <c r="B221" s="21"/>
      <c r="C221" s="20"/>
      <c r="D221" s="20"/>
      <c r="E221" s="22"/>
      <c r="F221" s="21"/>
      <c r="G221" s="23">
        <f>IF(OR(B221="",F221=""),"",F221-B221)</f>
      </c>
      <c r="H221" s="19">
        <f>IF(B221="","",B221+ROW()/100000000)</f>
      </c>
      <c r="I221" s="19">
        <f>IF(AND(A221&lt;&gt;"",B221&lt;&gt;"",E221&lt;&gt;"Reported"),COUNTIFS($A$2:$A$301,"&lt;&gt;",$E$2:$E$301,"&lt;&gt;Reported",$H$2:$H$301,"&lt;"&amp;H221)+1,"")</f>
      </c>
    </row>
    <row r="222" spans="1:9" x14ac:dyDescent="0.25">
      <c r="A222" s="15"/>
      <c r="B222" s="16"/>
      <c r="C222" s="15"/>
      <c r="D222" s="15"/>
      <c r="E222" s="17"/>
      <c r="F222" s="16"/>
      <c r="G222" s="18">
        <f>IF(OR(B222="",F222=""),"",F222-B222)</f>
      </c>
      <c r="H222" s="19">
        <f>IF(B222="","",B222+ROW()/100000000)</f>
      </c>
      <c r="I222" s="19">
        <f>IF(AND(A222&lt;&gt;"",B222&lt;&gt;"",E222&lt;&gt;"Reported"),COUNTIFS($A$2:$A$301,"&lt;&gt;",$E$2:$E$301,"&lt;&gt;Reported",$H$2:$H$301,"&lt;"&amp;H222)+1,"")</f>
      </c>
    </row>
    <row r="223" spans="1:9" x14ac:dyDescent="0.25">
      <c r="A223" s="20"/>
      <c r="B223" s="21"/>
      <c r="C223" s="20"/>
      <c r="D223" s="20"/>
      <c r="E223" s="22"/>
      <c r="F223" s="21"/>
      <c r="G223" s="23">
        <f>IF(OR(B223="",F223=""),"",F223-B223)</f>
      </c>
      <c r="H223" s="19">
        <f>IF(B223="","",B223+ROW()/100000000)</f>
      </c>
      <c r="I223" s="19">
        <f>IF(AND(A223&lt;&gt;"",B223&lt;&gt;"",E223&lt;&gt;"Reported"),COUNTIFS($A$2:$A$301,"&lt;&gt;",$E$2:$E$301,"&lt;&gt;Reported",$H$2:$H$301,"&lt;"&amp;H223)+1,"")</f>
      </c>
    </row>
    <row r="224" spans="1:9" x14ac:dyDescent="0.25">
      <c r="A224" s="15"/>
      <c r="B224" s="16"/>
      <c r="C224" s="15"/>
      <c r="D224" s="15"/>
      <c r="E224" s="17"/>
      <c r="F224" s="16"/>
      <c r="G224" s="18">
        <f>IF(OR(B224="",F224=""),"",F224-B224)</f>
      </c>
      <c r="H224" s="19">
        <f>IF(B224="","",B224+ROW()/100000000)</f>
      </c>
      <c r="I224" s="19">
        <f>IF(AND(A224&lt;&gt;"",B224&lt;&gt;"",E224&lt;&gt;"Reported"),COUNTIFS($A$2:$A$301,"&lt;&gt;",$E$2:$E$301,"&lt;&gt;Reported",$H$2:$H$301,"&lt;"&amp;H224)+1,"")</f>
      </c>
    </row>
    <row r="225" spans="1:9" x14ac:dyDescent="0.25">
      <c r="A225" s="20"/>
      <c r="B225" s="21"/>
      <c r="C225" s="20"/>
      <c r="D225" s="20"/>
      <c r="E225" s="22"/>
      <c r="F225" s="21"/>
      <c r="G225" s="23">
        <f>IF(OR(B225="",F225=""),"",F225-B225)</f>
      </c>
      <c r="H225" s="19">
        <f>IF(B225="","",B225+ROW()/100000000)</f>
      </c>
      <c r="I225" s="19">
        <f>IF(AND(A225&lt;&gt;"",B225&lt;&gt;"",E225&lt;&gt;"Reported"),COUNTIFS($A$2:$A$301,"&lt;&gt;",$E$2:$E$301,"&lt;&gt;Reported",$H$2:$H$301,"&lt;"&amp;H225)+1,"")</f>
      </c>
    </row>
    <row r="226" spans="1:9" x14ac:dyDescent="0.25">
      <c r="A226" s="15"/>
      <c r="B226" s="16"/>
      <c r="C226" s="15"/>
      <c r="D226" s="15"/>
      <c r="E226" s="17"/>
      <c r="F226" s="16"/>
      <c r="G226" s="18">
        <f>IF(OR(B226="",F226=""),"",F226-B226)</f>
      </c>
      <c r="H226" s="19">
        <f>IF(B226="","",B226+ROW()/100000000)</f>
      </c>
      <c r="I226" s="19">
        <f>IF(AND(A226&lt;&gt;"",B226&lt;&gt;"",E226&lt;&gt;"Reported"),COUNTIFS($A$2:$A$301,"&lt;&gt;",$E$2:$E$301,"&lt;&gt;Reported",$H$2:$H$301,"&lt;"&amp;H226)+1,"")</f>
      </c>
    </row>
    <row r="227" spans="1:9" x14ac:dyDescent="0.25">
      <c r="A227" s="20"/>
      <c r="B227" s="21"/>
      <c r="C227" s="20"/>
      <c r="D227" s="20"/>
      <c r="E227" s="22"/>
      <c r="F227" s="21"/>
      <c r="G227" s="23">
        <f>IF(OR(B227="",F227=""),"",F227-B227)</f>
      </c>
      <c r="H227" s="19">
        <f>IF(B227="","",B227+ROW()/100000000)</f>
      </c>
      <c r="I227" s="19">
        <f>IF(AND(A227&lt;&gt;"",B227&lt;&gt;"",E227&lt;&gt;"Reported"),COUNTIFS($A$2:$A$301,"&lt;&gt;",$E$2:$E$301,"&lt;&gt;Reported",$H$2:$H$301,"&lt;"&amp;H227)+1,"")</f>
      </c>
    </row>
    <row r="228" spans="1:9" x14ac:dyDescent="0.25">
      <c r="A228" s="15"/>
      <c r="B228" s="16"/>
      <c r="C228" s="15"/>
      <c r="D228" s="15"/>
      <c r="E228" s="17"/>
      <c r="F228" s="16"/>
      <c r="G228" s="18">
        <f>IF(OR(B228="",F228=""),"",F228-B228)</f>
      </c>
      <c r="H228" s="19">
        <f>IF(B228="","",B228+ROW()/100000000)</f>
      </c>
      <c r="I228" s="19">
        <f>IF(AND(A228&lt;&gt;"",B228&lt;&gt;"",E228&lt;&gt;"Reported"),COUNTIFS($A$2:$A$301,"&lt;&gt;",$E$2:$E$301,"&lt;&gt;Reported",$H$2:$H$301,"&lt;"&amp;H228)+1,"")</f>
      </c>
    </row>
    <row r="229" spans="1:9" x14ac:dyDescent="0.25">
      <c r="A229" s="20"/>
      <c r="B229" s="21"/>
      <c r="C229" s="20"/>
      <c r="D229" s="20"/>
      <c r="E229" s="22"/>
      <c r="F229" s="21"/>
      <c r="G229" s="23">
        <f>IF(OR(B229="",F229=""),"",F229-B229)</f>
      </c>
      <c r="H229" s="19">
        <f>IF(B229="","",B229+ROW()/100000000)</f>
      </c>
      <c r="I229" s="19">
        <f>IF(AND(A229&lt;&gt;"",B229&lt;&gt;"",E229&lt;&gt;"Reported"),COUNTIFS($A$2:$A$301,"&lt;&gt;",$E$2:$E$301,"&lt;&gt;Reported",$H$2:$H$301,"&lt;"&amp;H229)+1,"")</f>
      </c>
    </row>
    <row r="230" spans="1:9" x14ac:dyDescent="0.25">
      <c r="A230" s="15"/>
      <c r="B230" s="16"/>
      <c r="C230" s="15"/>
      <c r="D230" s="15"/>
      <c r="E230" s="17"/>
      <c r="F230" s="16"/>
      <c r="G230" s="18">
        <f>IF(OR(B230="",F230=""),"",F230-B230)</f>
      </c>
      <c r="H230" s="19">
        <f>IF(B230="","",B230+ROW()/100000000)</f>
      </c>
      <c r="I230" s="19">
        <f>IF(AND(A230&lt;&gt;"",B230&lt;&gt;"",E230&lt;&gt;"Reported"),COUNTIFS($A$2:$A$301,"&lt;&gt;",$E$2:$E$301,"&lt;&gt;Reported",$H$2:$H$301,"&lt;"&amp;H230)+1,"")</f>
      </c>
    </row>
    <row r="231" spans="1:9" x14ac:dyDescent="0.25">
      <c r="A231" s="20"/>
      <c r="B231" s="21"/>
      <c r="C231" s="20"/>
      <c r="D231" s="20"/>
      <c r="E231" s="22"/>
      <c r="F231" s="21"/>
      <c r="G231" s="23">
        <f>IF(OR(B231="",F231=""),"",F231-B231)</f>
      </c>
      <c r="H231" s="19">
        <f>IF(B231="","",B231+ROW()/100000000)</f>
      </c>
      <c r="I231" s="19">
        <f>IF(AND(A231&lt;&gt;"",B231&lt;&gt;"",E231&lt;&gt;"Reported"),COUNTIFS($A$2:$A$301,"&lt;&gt;",$E$2:$E$301,"&lt;&gt;Reported",$H$2:$H$301,"&lt;"&amp;H231)+1,"")</f>
      </c>
    </row>
    <row r="232" spans="1:9" x14ac:dyDescent="0.25">
      <c r="A232" s="15"/>
      <c r="B232" s="16"/>
      <c r="C232" s="15"/>
      <c r="D232" s="15"/>
      <c r="E232" s="17"/>
      <c r="F232" s="16"/>
      <c r="G232" s="18">
        <f>IF(OR(B232="",F232=""),"",F232-B232)</f>
      </c>
      <c r="H232" s="19">
        <f>IF(B232="","",B232+ROW()/100000000)</f>
      </c>
      <c r="I232" s="19">
        <f>IF(AND(A232&lt;&gt;"",B232&lt;&gt;"",E232&lt;&gt;"Reported"),COUNTIFS($A$2:$A$301,"&lt;&gt;",$E$2:$E$301,"&lt;&gt;Reported",$H$2:$H$301,"&lt;"&amp;H232)+1,"")</f>
      </c>
    </row>
    <row r="233" spans="1:9" x14ac:dyDescent="0.25">
      <c r="A233" s="20"/>
      <c r="B233" s="21"/>
      <c r="C233" s="20"/>
      <c r="D233" s="20"/>
      <c r="E233" s="22"/>
      <c r="F233" s="21"/>
      <c r="G233" s="23">
        <f>IF(OR(B233="",F233=""),"",F233-B233)</f>
      </c>
      <c r="H233" s="19">
        <f>IF(B233="","",B233+ROW()/100000000)</f>
      </c>
      <c r="I233" s="19">
        <f>IF(AND(A233&lt;&gt;"",B233&lt;&gt;"",E233&lt;&gt;"Reported"),COUNTIFS($A$2:$A$301,"&lt;&gt;",$E$2:$E$301,"&lt;&gt;Reported",$H$2:$H$301,"&lt;"&amp;H233)+1,"")</f>
      </c>
    </row>
    <row r="234" spans="1:9" x14ac:dyDescent="0.25">
      <c r="A234" s="15"/>
      <c r="B234" s="16"/>
      <c r="C234" s="15"/>
      <c r="D234" s="15"/>
      <c r="E234" s="17"/>
      <c r="F234" s="16"/>
      <c r="G234" s="18">
        <f>IF(OR(B234="",F234=""),"",F234-B234)</f>
      </c>
      <c r="H234" s="19">
        <f>IF(B234="","",B234+ROW()/100000000)</f>
      </c>
      <c r="I234" s="19">
        <f>IF(AND(A234&lt;&gt;"",B234&lt;&gt;"",E234&lt;&gt;"Reported"),COUNTIFS($A$2:$A$301,"&lt;&gt;",$E$2:$E$301,"&lt;&gt;Reported",$H$2:$H$301,"&lt;"&amp;H234)+1,"")</f>
      </c>
    </row>
    <row r="235" spans="1:9" x14ac:dyDescent="0.25">
      <c r="A235" s="20"/>
      <c r="B235" s="21"/>
      <c r="C235" s="20"/>
      <c r="D235" s="20"/>
      <c r="E235" s="22"/>
      <c r="F235" s="21"/>
      <c r="G235" s="23">
        <f>IF(OR(B235="",F235=""),"",F235-B235)</f>
      </c>
      <c r="H235" s="19">
        <f>IF(B235="","",B235+ROW()/100000000)</f>
      </c>
      <c r="I235" s="19">
        <f>IF(AND(A235&lt;&gt;"",B235&lt;&gt;"",E235&lt;&gt;"Reported"),COUNTIFS($A$2:$A$301,"&lt;&gt;",$E$2:$E$301,"&lt;&gt;Reported",$H$2:$H$301,"&lt;"&amp;H235)+1,"")</f>
      </c>
    </row>
    <row r="236" spans="1:9" x14ac:dyDescent="0.25">
      <c r="A236" s="15"/>
      <c r="B236" s="16"/>
      <c r="C236" s="15"/>
      <c r="D236" s="15"/>
      <c r="E236" s="17"/>
      <c r="F236" s="16"/>
      <c r="G236" s="18">
        <f>IF(OR(B236="",F236=""),"",F236-B236)</f>
      </c>
      <c r="H236" s="19">
        <f>IF(B236="","",B236+ROW()/100000000)</f>
      </c>
      <c r="I236" s="19">
        <f>IF(AND(A236&lt;&gt;"",B236&lt;&gt;"",E236&lt;&gt;"Reported"),COUNTIFS($A$2:$A$301,"&lt;&gt;",$E$2:$E$301,"&lt;&gt;Reported",$H$2:$H$301,"&lt;"&amp;H236)+1,"")</f>
      </c>
    </row>
    <row r="237" spans="1:9" x14ac:dyDescent="0.25">
      <c r="A237" s="20"/>
      <c r="B237" s="21"/>
      <c r="C237" s="20"/>
      <c r="D237" s="20"/>
      <c r="E237" s="22"/>
      <c r="F237" s="21"/>
      <c r="G237" s="23">
        <f>IF(OR(B237="",F237=""),"",F237-B237)</f>
      </c>
      <c r="H237" s="19">
        <f>IF(B237="","",B237+ROW()/100000000)</f>
      </c>
      <c r="I237" s="19">
        <f>IF(AND(A237&lt;&gt;"",B237&lt;&gt;"",E237&lt;&gt;"Reported"),COUNTIFS($A$2:$A$301,"&lt;&gt;",$E$2:$E$301,"&lt;&gt;Reported",$H$2:$H$301,"&lt;"&amp;H237)+1,"")</f>
      </c>
    </row>
    <row r="238" spans="1:9" x14ac:dyDescent="0.25">
      <c r="A238" s="15"/>
      <c r="B238" s="16"/>
      <c r="C238" s="15"/>
      <c r="D238" s="15"/>
      <c r="E238" s="17"/>
      <c r="F238" s="16"/>
      <c r="G238" s="18">
        <f>IF(OR(B238="",F238=""),"",F238-B238)</f>
      </c>
      <c r="H238" s="19">
        <f>IF(B238="","",B238+ROW()/100000000)</f>
      </c>
      <c r="I238" s="19">
        <f>IF(AND(A238&lt;&gt;"",B238&lt;&gt;"",E238&lt;&gt;"Reported"),COUNTIFS($A$2:$A$301,"&lt;&gt;",$E$2:$E$301,"&lt;&gt;Reported",$H$2:$H$301,"&lt;"&amp;H238)+1,"")</f>
      </c>
    </row>
    <row r="239" spans="1:9" x14ac:dyDescent="0.25">
      <c r="A239" s="20"/>
      <c r="B239" s="21"/>
      <c r="C239" s="20"/>
      <c r="D239" s="20"/>
      <c r="E239" s="22"/>
      <c r="F239" s="21"/>
      <c r="G239" s="23">
        <f>IF(OR(B239="",F239=""),"",F239-B239)</f>
      </c>
      <c r="H239" s="19">
        <f>IF(B239="","",B239+ROW()/100000000)</f>
      </c>
      <c r="I239" s="19">
        <f>IF(AND(A239&lt;&gt;"",B239&lt;&gt;"",E239&lt;&gt;"Reported"),COUNTIFS($A$2:$A$301,"&lt;&gt;",$E$2:$E$301,"&lt;&gt;Reported",$H$2:$H$301,"&lt;"&amp;H239)+1,"")</f>
      </c>
    </row>
    <row r="240" spans="1:9" x14ac:dyDescent="0.25">
      <c r="A240" s="15"/>
      <c r="B240" s="16"/>
      <c r="C240" s="15"/>
      <c r="D240" s="15"/>
      <c r="E240" s="17"/>
      <c r="F240" s="16"/>
      <c r="G240" s="18">
        <f>IF(OR(B240="",F240=""),"",F240-B240)</f>
      </c>
      <c r="H240" s="19">
        <f>IF(B240="","",B240+ROW()/100000000)</f>
      </c>
      <c r="I240" s="19">
        <f>IF(AND(A240&lt;&gt;"",B240&lt;&gt;"",E240&lt;&gt;"Reported"),COUNTIFS($A$2:$A$301,"&lt;&gt;",$E$2:$E$301,"&lt;&gt;Reported",$H$2:$H$301,"&lt;"&amp;H240)+1,"")</f>
      </c>
    </row>
    <row r="241" spans="1:9" x14ac:dyDescent="0.25">
      <c r="A241" s="20"/>
      <c r="B241" s="21"/>
      <c r="C241" s="20"/>
      <c r="D241" s="20"/>
      <c r="E241" s="22"/>
      <c r="F241" s="21"/>
      <c r="G241" s="23">
        <f>IF(OR(B241="",F241=""),"",F241-B241)</f>
      </c>
      <c r="H241" s="19">
        <f>IF(B241="","",B241+ROW()/100000000)</f>
      </c>
      <c r="I241" s="19">
        <f>IF(AND(A241&lt;&gt;"",B241&lt;&gt;"",E241&lt;&gt;"Reported"),COUNTIFS($A$2:$A$301,"&lt;&gt;",$E$2:$E$301,"&lt;&gt;Reported",$H$2:$H$301,"&lt;"&amp;H241)+1,"")</f>
      </c>
    </row>
    <row r="242" spans="1:9" x14ac:dyDescent="0.25">
      <c r="A242" s="15"/>
      <c r="B242" s="16"/>
      <c r="C242" s="15"/>
      <c r="D242" s="15"/>
      <c r="E242" s="17"/>
      <c r="F242" s="16"/>
      <c r="G242" s="18">
        <f>IF(OR(B242="",F242=""),"",F242-B242)</f>
      </c>
      <c r="H242" s="19">
        <f>IF(B242="","",B242+ROW()/100000000)</f>
      </c>
      <c r="I242" s="19">
        <f>IF(AND(A242&lt;&gt;"",B242&lt;&gt;"",E242&lt;&gt;"Reported"),COUNTIFS($A$2:$A$301,"&lt;&gt;",$E$2:$E$301,"&lt;&gt;Reported",$H$2:$H$301,"&lt;"&amp;H242)+1,"")</f>
      </c>
    </row>
    <row r="243" spans="1:9" x14ac:dyDescent="0.25">
      <c r="A243" s="20"/>
      <c r="B243" s="21"/>
      <c r="C243" s="20"/>
      <c r="D243" s="20"/>
      <c r="E243" s="22"/>
      <c r="F243" s="21"/>
      <c r="G243" s="23">
        <f>IF(OR(B243="",F243=""),"",F243-B243)</f>
      </c>
      <c r="H243" s="19">
        <f>IF(B243="","",B243+ROW()/100000000)</f>
      </c>
      <c r="I243" s="19">
        <f>IF(AND(A243&lt;&gt;"",B243&lt;&gt;"",E243&lt;&gt;"Reported"),COUNTIFS($A$2:$A$301,"&lt;&gt;",$E$2:$E$301,"&lt;&gt;Reported",$H$2:$H$301,"&lt;"&amp;H243)+1,"")</f>
      </c>
    </row>
    <row r="244" spans="1:9" x14ac:dyDescent="0.25">
      <c r="A244" s="15"/>
      <c r="B244" s="16"/>
      <c r="C244" s="15"/>
      <c r="D244" s="15"/>
      <c r="E244" s="17"/>
      <c r="F244" s="16"/>
      <c r="G244" s="18">
        <f>IF(OR(B244="",F244=""),"",F244-B244)</f>
      </c>
      <c r="H244" s="19">
        <f>IF(B244="","",B244+ROW()/100000000)</f>
      </c>
      <c r="I244" s="19">
        <f>IF(AND(A244&lt;&gt;"",B244&lt;&gt;"",E244&lt;&gt;"Reported"),COUNTIFS($A$2:$A$301,"&lt;&gt;",$E$2:$E$301,"&lt;&gt;Reported",$H$2:$H$301,"&lt;"&amp;H244)+1,"")</f>
      </c>
    </row>
    <row r="245" spans="1:9" x14ac:dyDescent="0.25">
      <c r="A245" s="20"/>
      <c r="B245" s="21"/>
      <c r="C245" s="20"/>
      <c r="D245" s="20"/>
      <c r="E245" s="22"/>
      <c r="F245" s="21"/>
      <c r="G245" s="23">
        <f>IF(OR(B245="",F245=""),"",F245-B245)</f>
      </c>
      <c r="H245" s="19">
        <f>IF(B245="","",B245+ROW()/100000000)</f>
      </c>
      <c r="I245" s="19">
        <f>IF(AND(A245&lt;&gt;"",B245&lt;&gt;"",E245&lt;&gt;"Reported"),COUNTIFS($A$2:$A$301,"&lt;&gt;",$E$2:$E$301,"&lt;&gt;Reported",$H$2:$H$301,"&lt;"&amp;H245)+1,"")</f>
      </c>
    </row>
    <row r="246" spans="1:9" x14ac:dyDescent="0.25">
      <c r="A246" s="15"/>
      <c r="B246" s="16"/>
      <c r="C246" s="15"/>
      <c r="D246" s="15"/>
      <c r="E246" s="17"/>
      <c r="F246" s="16"/>
      <c r="G246" s="18">
        <f>IF(OR(B246="",F246=""),"",F246-B246)</f>
      </c>
      <c r="H246" s="19">
        <f>IF(B246="","",B246+ROW()/100000000)</f>
      </c>
      <c r="I246" s="19">
        <f>IF(AND(A246&lt;&gt;"",B246&lt;&gt;"",E246&lt;&gt;"Reported"),COUNTIFS($A$2:$A$301,"&lt;&gt;",$E$2:$E$301,"&lt;&gt;Reported",$H$2:$H$301,"&lt;"&amp;H246)+1,"")</f>
      </c>
    </row>
    <row r="247" spans="1:9" x14ac:dyDescent="0.25">
      <c r="A247" s="20"/>
      <c r="B247" s="21"/>
      <c r="C247" s="20"/>
      <c r="D247" s="20"/>
      <c r="E247" s="22"/>
      <c r="F247" s="21"/>
      <c r="G247" s="23">
        <f>IF(OR(B247="",F247=""),"",F247-B247)</f>
      </c>
      <c r="H247" s="19">
        <f>IF(B247="","",B247+ROW()/100000000)</f>
      </c>
      <c r="I247" s="19">
        <f>IF(AND(A247&lt;&gt;"",B247&lt;&gt;"",E247&lt;&gt;"Reported"),COUNTIFS($A$2:$A$301,"&lt;&gt;",$E$2:$E$301,"&lt;&gt;Reported",$H$2:$H$301,"&lt;"&amp;H247)+1,"")</f>
      </c>
    </row>
    <row r="248" spans="1:9" x14ac:dyDescent="0.25">
      <c r="A248" s="15"/>
      <c r="B248" s="16"/>
      <c r="C248" s="15"/>
      <c r="D248" s="15"/>
      <c r="E248" s="17"/>
      <c r="F248" s="16"/>
      <c r="G248" s="18">
        <f>IF(OR(B248="",F248=""),"",F248-B248)</f>
      </c>
      <c r="H248" s="19">
        <f>IF(B248="","",B248+ROW()/100000000)</f>
      </c>
      <c r="I248" s="19">
        <f>IF(AND(A248&lt;&gt;"",B248&lt;&gt;"",E248&lt;&gt;"Reported"),COUNTIFS($A$2:$A$301,"&lt;&gt;",$E$2:$E$301,"&lt;&gt;Reported",$H$2:$H$301,"&lt;"&amp;H248)+1,"")</f>
      </c>
    </row>
    <row r="249" spans="1:9" x14ac:dyDescent="0.25">
      <c r="A249" s="20"/>
      <c r="B249" s="21"/>
      <c r="C249" s="20"/>
      <c r="D249" s="20"/>
      <c r="E249" s="22"/>
      <c r="F249" s="21"/>
      <c r="G249" s="23">
        <f>IF(OR(B249="",F249=""),"",F249-B249)</f>
      </c>
      <c r="H249" s="19">
        <f>IF(B249="","",B249+ROW()/100000000)</f>
      </c>
      <c r="I249" s="19">
        <f>IF(AND(A249&lt;&gt;"",B249&lt;&gt;"",E249&lt;&gt;"Reported"),COUNTIFS($A$2:$A$301,"&lt;&gt;",$E$2:$E$301,"&lt;&gt;Reported",$H$2:$H$301,"&lt;"&amp;H249)+1,"")</f>
      </c>
    </row>
    <row r="250" spans="1:9" x14ac:dyDescent="0.25">
      <c r="A250" s="15"/>
      <c r="B250" s="16"/>
      <c r="C250" s="15"/>
      <c r="D250" s="15"/>
      <c r="E250" s="17"/>
      <c r="F250" s="16"/>
      <c r="G250" s="18">
        <f>IF(OR(B250="",F250=""),"",F250-B250)</f>
      </c>
      <c r="H250" s="19">
        <f>IF(B250="","",B250+ROW()/100000000)</f>
      </c>
      <c r="I250" s="19">
        <f>IF(AND(A250&lt;&gt;"",B250&lt;&gt;"",E250&lt;&gt;"Reported"),COUNTIFS($A$2:$A$301,"&lt;&gt;",$E$2:$E$301,"&lt;&gt;Reported",$H$2:$H$301,"&lt;"&amp;H250)+1,"")</f>
      </c>
    </row>
    <row r="251" spans="1:9" x14ac:dyDescent="0.25">
      <c r="A251" s="20"/>
      <c r="B251" s="21"/>
      <c r="C251" s="20"/>
      <c r="D251" s="20"/>
      <c r="E251" s="22"/>
      <c r="F251" s="21"/>
      <c r="G251" s="23">
        <f>IF(OR(B251="",F251=""),"",F251-B251)</f>
      </c>
      <c r="H251" s="19">
        <f>IF(B251="","",B251+ROW()/100000000)</f>
      </c>
      <c r="I251" s="19">
        <f>IF(AND(A251&lt;&gt;"",B251&lt;&gt;"",E251&lt;&gt;"Reported"),COUNTIFS($A$2:$A$301,"&lt;&gt;",$E$2:$E$301,"&lt;&gt;Reported",$H$2:$H$301,"&lt;"&amp;H251)+1,"")</f>
      </c>
    </row>
    <row r="252" spans="1:9" x14ac:dyDescent="0.25">
      <c r="A252" s="15"/>
      <c r="B252" s="16"/>
      <c r="C252" s="15"/>
      <c r="D252" s="15"/>
      <c r="E252" s="17"/>
      <c r="F252" s="16"/>
      <c r="G252" s="18">
        <f>IF(OR(B252="",F252=""),"",F252-B252)</f>
      </c>
      <c r="H252" s="19">
        <f>IF(B252="","",B252+ROW()/100000000)</f>
      </c>
      <c r="I252" s="19">
        <f>IF(AND(A252&lt;&gt;"",B252&lt;&gt;"",E252&lt;&gt;"Reported"),COUNTIFS($A$2:$A$301,"&lt;&gt;",$E$2:$E$301,"&lt;&gt;Reported",$H$2:$H$301,"&lt;"&amp;H252)+1,"")</f>
      </c>
    </row>
    <row r="253" spans="1:9" x14ac:dyDescent="0.25">
      <c r="A253" s="20"/>
      <c r="B253" s="21"/>
      <c r="C253" s="20"/>
      <c r="D253" s="20"/>
      <c r="E253" s="22"/>
      <c r="F253" s="21"/>
      <c r="G253" s="23">
        <f>IF(OR(B253="",F253=""),"",F253-B253)</f>
      </c>
      <c r="H253" s="19">
        <f>IF(B253="","",B253+ROW()/100000000)</f>
      </c>
      <c r="I253" s="19">
        <f>IF(AND(A253&lt;&gt;"",B253&lt;&gt;"",E253&lt;&gt;"Reported"),COUNTIFS($A$2:$A$301,"&lt;&gt;",$E$2:$E$301,"&lt;&gt;Reported",$H$2:$H$301,"&lt;"&amp;H253)+1,"")</f>
      </c>
    </row>
    <row r="254" spans="1:9" x14ac:dyDescent="0.25">
      <c r="A254" s="15"/>
      <c r="B254" s="16"/>
      <c r="C254" s="15"/>
      <c r="D254" s="15"/>
      <c r="E254" s="17"/>
      <c r="F254" s="16"/>
      <c r="G254" s="18">
        <f>IF(OR(B254="",F254=""),"",F254-B254)</f>
      </c>
      <c r="H254" s="19">
        <f>IF(B254="","",B254+ROW()/100000000)</f>
      </c>
      <c r="I254" s="19">
        <f>IF(AND(A254&lt;&gt;"",B254&lt;&gt;"",E254&lt;&gt;"Reported"),COUNTIFS($A$2:$A$301,"&lt;&gt;",$E$2:$E$301,"&lt;&gt;Reported",$H$2:$H$301,"&lt;"&amp;H254)+1,"")</f>
      </c>
    </row>
    <row r="255" spans="1:9" x14ac:dyDescent="0.25">
      <c r="A255" s="20"/>
      <c r="B255" s="21"/>
      <c r="C255" s="20"/>
      <c r="D255" s="20"/>
      <c r="E255" s="22"/>
      <c r="F255" s="21"/>
      <c r="G255" s="23">
        <f>IF(OR(B255="",F255=""),"",F255-B255)</f>
      </c>
      <c r="H255" s="19">
        <f>IF(B255="","",B255+ROW()/100000000)</f>
      </c>
      <c r="I255" s="19">
        <f>IF(AND(A255&lt;&gt;"",B255&lt;&gt;"",E255&lt;&gt;"Reported"),COUNTIFS($A$2:$A$301,"&lt;&gt;",$E$2:$E$301,"&lt;&gt;Reported",$H$2:$H$301,"&lt;"&amp;H255)+1,"")</f>
      </c>
    </row>
    <row r="256" spans="1:9" x14ac:dyDescent="0.25">
      <c r="A256" s="15"/>
      <c r="B256" s="16"/>
      <c r="C256" s="15"/>
      <c r="D256" s="15"/>
      <c r="E256" s="17"/>
      <c r="F256" s="16"/>
      <c r="G256" s="18">
        <f>IF(OR(B256="",F256=""),"",F256-B256)</f>
      </c>
      <c r="H256" s="19">
        <f>IF(B256="","",B256+ROW()/100000000)</f>
      </c>
      <c r="I256" s="19">
        <f>IF(AND(A256&lt;&gt;"",B256&lt;&gt;"",E256&lt;&gt;"Reported"),COUNTIFS($A$2:$A$301,"&lt;&gt;",$E$2:$E$301,"&lt;&gt;Reported",$H$2:$H$301,"&lt;"&amp;H256)+1,"")</f>
      </c>
    </row>
    <row r="257" spans="1:9" x14ac:dyDescent="0.25">
      <c r="A257" s="20"/>
      <c r="B257" s="21"/>
      <c r="C257" s="20"/>
      <c r="D257" s="20"/>
      <c r="E257" s="22"/>
      <c r="F257" s="21"/>
      <c r="G257" s="23">
        <f>IF(OR(B257="",F257=""),"",F257-B257)</f>
      </c>
      <c r="H257" s="19">
        <f>IF(B257="","",B257+ROW()/100000000)</f>
      </c>
      <c r="I257" s="19">
        <f>IF(AND(A257&lt;&gt;"",B257&lt;&gt;"",E257&lt;&gt;"Reported"),COUNTIFS($A$2:$A$301,"&lt;&gt;",$E$2:$E$301,"&lt;&gt;Reported",$H$2:$H$301,"&lt;"&amp;H257)+1,"")</f>
      </c>
    </row>
    <row r="258" spans="1:9" x14ac:dyDescent="0.25">
      <c r="A258" s="15"/>
      <c r="B258" s="16"/>
      <c r="C258" s="15"/>
      <c r="D258" s="15"/>
      <c r="E258" s="17"/>
      <c r="F258" s="16"/>
      <c r="G258" s="18">
        <f>IF(OR(B258="",F258=""),"",F258-B258)</f>
      </c>
      <c r="H258" s="19">
        <f>IF(B258="","",B258+ROW()/100000000)</f>
      </c>
      <c r="I258" s="19">
        <f>IF(AND(A258&lt;&gt;"",B258&lt;&gt;"",E258&lt;&gt;"Reported"),COUNTIFS($A$2:$A$301,"&lt;&gt;",$E$2:$E$301,"&lt;&gt;Reported",$H$2:$H$301,"&lt;"&amp;H258)+1,"")</f>
      </c>
    </row>
    <row r="259" spans="1:9" x14ac:dyDescent="0.25">
      <c r="A259" s="20"/>
      <c r="B259" s="21"/>
      <c r="C259" s="20"/>
      <c r="D259" s="20"/>
      <c r="E259" s="22"/>
      <c r="F259" s="21"/>
      <c r="G259" s="23">
        <f>IF(OR(B259="",F259=""),"",F259-B259)</f>
      </c>
      <c r="H259" s="19">
        <f>IF(B259="","",B259+ROW()/100000000)</f>
      </c>
      <c r="I259" s="19">
        <f>IF(AND(A259&lt;&gt;"",B259&lt;&gt;"",E259&lt;&gt;"Reported"),COUNTIFS($A$2:$A$301,"&lt;&gt;",$E$2:$E$301,"&lt;&gt;Reported",$H$2:$H$301,"&lt;"&amp;H259)+1,"")</f>
      </c>
    </row>
    <row r="260" spans="1:9" x14ac:dyDescent="0.25">
      <c r="A260" s="15"/>
      <c r="B260" s="16"/>
      <c r="C260" s="15"/>
      <c r="D260" s="15"/>
      <c r="E260" s="17"/>
      <c r="F260" s="16"/>
      <c r="G260" s="18">
        <f>IF(OR(B260="",F260=""),"",F260-B260)</f>
      </c>
      <c r="H260" s="19">
        <f>IF(B260="","",B260+ROW()/100000000)</f>
      </c>
      <c r="I260" s="19">
        <f>IF(AND(A260&lt;&gt;"",B260&lt;&gt;"",E260&lt;&gt;"Reported"),COUNTIFS($A$2:$A$301,"&lt;&gt;",$E$2:$E$301,"&lt;&gt;Reported",$H$2:$H$301,"&lt;"&amp;H260)+1,"")</f>
      </c>
    </row>
    <row r="261" spans="1:9" x14ac:dyDescent="0.25">
      <c r="A261" s="20"/>
      <c r="B261" s="21"/>
      <c r="C261" s="20"/>
      <c r="D261" s="20"/>
      <c r="E261" s="22"/>
      <c r="F261" s="21"/>
      <c r="G261" s="23">
        <f>IF(OR(B261="",F261=""),"",F261-B261)</f>
      </c>
      <c r="H261" s="19">
        <f>IF(B261="","",B261+ROW()/100000000)</f>
      </c>
      <c r="I261" s="19">
        <f>IF(AND(A261&lt;&gt;"",B261&lt;&gt;"",E261&lt;&gt;"Reported"),COUNTIFS($A$2:$A$301,"&lt;&gt;",$E$2:$E$301,"&lt;&gt;Reported",$H$2:$H$301,"&lt;"&amp;H261)+1,"")</f>
      </c>
    </row>
    <row r="262" spans="1:9" x14ac:dyDescent="0.25">
      <c r="A262" s="15"/>
      <c r="B262" s="16"/>
      <c r="C262" s="15"/>
      <c r="D262" s="15"/>
      <c r="E262" s="17"/>
      <c r="F262" s="16"/>
      <c r="G262" s="18">
        <f>IF(OR(B262="",F262=""),"",F262-B262)</f>
      </c>
      <c r="H262" s="19">
        <f>IF(B262="","",B262+ROW()/100000000)</f>
      </c>
      <c r="I262" s="19">
        <f>IF(AND(A262&lt;&gt;"",B262&lt;&gt;"",E262&lt;&gt;"Reported"),COUNTIFS($A$2:$A$301,"&lt;&gt;",$E$2:$E$301,"&lt;&gt;Reported",$H$2:$H$301,"&lt;"&amp;H262)+1,"")</f>
      </c>
    </row>
    <row r="263" spans="1:9" x14ac:dyDescent="0.25">
      <c r="A263" s="20"/>
      <c r="B263" s="21"/>
      <c r="C263" s="20"/>
      <c r="D263" s="20"/>
      <c r="E263" s="22"/>
      <c r="F263" s="21"/>
      <c r="G263" s="23">
        <f>IF(OR(B263="",F263=""),"",F263-B263)</f>
      </c>
      <c r="H263" s="19">
        <f>IF(B263="","",B263+ROW()/100000000)</f>
      </c>
      <c r="I263" s="19">
        <f>IF(AND(A263&lt;&gt;"",B263&lt;&gt;"",E263&lt;&gt;"Reported"),COUNTIFS($A$2:$A$301,"&lt;&gt;",$E$2:$E$301,"&lt;&gt;Reported",$H$2:$H$301,"&lt;"&amp;H263)+1,"")</f>
      </c>
    </row>
    <row r="264" spans="1:9" x14ac:dyDescent="0.25">
      <c r="A264" s="15"/>
      <c r="B264" s="16"/>
      <c r="C264" s="15"/>
      <c r="D264" s="15"/>
      <c r="E264" s="17"/>
      <c r="F264" s="16"/>
      <c r="G264" s="18">
        <f>IF(OR(B264="",F264=""),"",F264-B264)</f>
      </c>
      <c r="H264" s="19">
        <f>IF(B264="","",B264+ROW()/100000000)</f>
      </c>
      <c r="I264" s="19">
        <f>IF(AND(A264&lt;&gt;"",B264&lt;&gt;"",E264&lt;&gt;"Reported"),COUNTIFS($A$2:$A$301,"&lt;&gt;",$E$2:$E$301,"&lt;&gt;Reported",$H$2:$H$301,"&lt;"&amp;H264)+1,"")</f>
      </c>
    </row>
    <row r="265" spans="1:9" x14ac:dyDescent="0.25">
      <c r="A265" s="20"/>
      <c r="B265" s="21"/>
      <c r="C265" s="20"/>
      <c r="D265" s="20"/>
      <c r="E265" s="22"/>
      <c r="F265" s="21"/>
      <c r="G265" s="23">
        <f>IF(OR(B265="",F265=""),"",F265-B265)</f>
      </c>
      <c r="H265" s="19">
        <f>IF(B265="","",B265+ROW()/100000000)</f>
      </c>
      <c r="I265" s="19">
        <f>IF(AND(A265&lt;&gt;"",B265&lt;&gt;"",E265&lt;&gt;"Reported"),COUNTIFS($A$2:$A$301,"&lt;&gt;",$E$2:$E$301,"&lt;&gt;Reported",$H$2:$H$301,"&lt;"&amp;H265)+1,"")</f>
      </c>
    </row>
    <row r="266" spans="1:9" x14ac:dyDescent="0.25">
      <c r="A266" s="15"/>
      <c r="B266" s="16"/>
      <c r="C266" s="15"/>
      <c r="D266" s="15"/>
      <c r="E266" s="17"/>
      <c r="F266" s="16"/>
      <c r="G266" s="18">
        <f>IF(OR(B266="",F266=""),"",F266-B266)</f>
      </c>
      <c r="H266" s="19">
        <f>IF(B266="","",B266+ROW()/100000000)</f>
      </c>
      <c r="I266" s="19">
        <f>IF(AND(A266&lt;&gt;"",B266&lt;&gt;"",E266&lt;&gt;"Reported"),COUNTIFS($A$2:$A$301,"&lt;&gt;",$E$2:$E$301,"&lt;&gt;Reported",$H$2:$H$301,"&lt;"&amp;H266)+1,"")</f>
      </c>
    </row>
    <row r="267" spans="1:9" x14ac:dyDescent="0.25">
      <c r="A267" s="20"/>
      <c r="B267" s="21"/>
      <c r="C267" s="20"/>
      <c r="D267" s="20"/>
      <c r="E267" s="22"/>
      <c r="F267" s="21"/>
      <c r="G267" s="23">
        <f>IF(OR(B267="",F267=""),"",F267-B267)</f>
      </c>
      <c r="H267" s="19">
        <f>IF(B267="","",B267+ROW()/100000000)</f>
      </c>
      <c r="I267" s="19">
        <f>IF(AND(A267&lt;&gt;"",B267&lt;&gt;"",E267&lt;&gt;"Reported"),COUNTIFS($A$2:$A$301,"&lt;&gt;",$E$2:$E$301,"&lt;&gt;Reported",$H$2:$H$301,"&lt;"&amp;H267)+1,"")</f>
      </c>
    </row>
    <row r="268" spans="1:9" x14ac:dyDescent="0.25">
      <c r="A268" s="15"/>
      <c r="B268" s="16"/>
      <c r="C268" s="15"/>
      <c r="D268" s="15"/>
      <c r="E268" s="17"/>
      <c r="F268" s="16"/>
      <c r="G268" s="18">
        <f>IF(OR(B268="",F268=""),"",F268-B268)</f>
      </c>
      <c r="H268" s="19">
        <f>IF(B268="","",B268+ROW()/100000000)</f>
      </c>
      <c r="I268" s="19">
        <f>IF(AND(A268&lt;&gt;"",B268&lt;&gt;"",E268&lt;&gt;"Reported"),COUNTIFS($A$2:$A$301,"&lt;&gt;",$E$2:$E$301,"&lt;&gt;Reported",$H$2:$H$301,"&lt;"&amp;H268)+1,"")</f>
      </c>
    </row>
    <row r="269" spans="1:9" x14ac:dyDescent="0.25">
      <c r="A269" s="20"/>
      <c r="B269" s="21"/>
      <c r="C269" s="20"/>
      <c r="D269" s="20"/>
      <c r="E269" s="22"/>
      <c r="F269" s="21"/>
      <c r="G269" s="23">
        <f>IF(OR(B269="",F269=""),"",F269-B269)</f>
      </c>
      <c r="H269" s="19">
        <f>IF(B269="","",B269+ROW()/100000000)</f>
      </c>
      <c r="I269" s="19">
        <f>IF(AND(A269&lt;&gt;"",B269&lt;&gt;"",E269&lt;&gt;"Reported"),COUNTIFS($A$2:$A$301,"&lt;&gt;",$E$2:$E$301,"&lt;&gt;Reported",$H$2:$H$301,"&lt;"&amp;H269)+1,"")</f>
      </c>
    </row>
    <row r="270" spans="1:9" x14ac:dyDescent="0.25">
      <c r="A270" s="15"/>
      <c r="B270" s="16"/>
      <c r="C270" s="15"/>
      <c r="D270" s="15"/>
      <c r="E270" s="17"/>
      <c r="F270" s="16"/>
      <c r="G270" s="18">
        <f>IF(OR(B270="",F270=""),"",F270-B270)</f>
      </c>
      <c r="H270" s="19">
        <f>IF(B270="","",B270+ROW()/100000000)</f>
      </c>
      <c r="I270" s="19">
        <f>IF(AND(A270&lt;&gt;"",B270&lt;&gt;"",E270&lt;&gt;"Reported"),COUNTIFS($A$2:$A$301,"&lt;&gt;",$E$2:$E$301,"&lt;&gt;Reported",$H$2:$H$301,"&lt;"&amp;H270)+1,"")</f>
      </c>
    </row>
    <row r="271" spans="1:9" x14ac:dyDescent="0.25">
      <c r="A271" s="20"/>
      <c r="B271" s="21"/>
      <c r="C271" s="20"/>
      <c r="D271" s="20"/>
      <c r="E271" s="22"/>
      <c r="F271" s="21"/>
      <c r="G271" s="23">
        <f>IF(OR(B271="",F271=""),"",F271-B271)</f>
      </c>
      <c r="H271" s="19">
        <f>IF(B271="","",B271+ROW()/100000000)</f>
      </c>
      <c r="I271" s="19">
        <f>IF(AND(A271&lt;&gt;"",B271&lt;&gt;"",E271&lt;&gt;"Reported"),COUNTIFS($A$2:$A$301,"&lt;&gt;",$E$2:$E$301,"&lt;&gt;Reported",$H$2:$H$301,"&lt;"&amp;H271)+1,"")</f>
      </c>
    </row>
    <row r="272" spans="1:9" x14ac:dyDescent="0.25">
      <c r="A272" s="15"/>
      <c r="B272" s="16"/>
      <c r="C272" s="15"/>
      <c r="D272" s="15"/>
      <c r="E272" s="17"/>
      <c r="F272" s="16"/>
      <c r="G272" s="18">
        <f>IF(OR(B272="",F272=""),"",F272-B272)</f>
      </c>
      <c r="H272" s="19">
        <f>IF(B272="","",B272+ROW()/100000000)</f>
      </c>
      <c r="I272" s="19">
        <f>IF(AND(A272&lt;&gt;"",B272&lt;&gt;"",E272&lt;&gt;"Reported"),COUNTIFS($A$2:$A$301,"&lt;&gt;",$E$2:$E$301,"&lt;&gt;Reported",$H$2:$H$301,"&lt;"&amp;H272)+1,"")</f>
      </c>
    </row>
    <row r="273" spans="1:9" x14ac:dyDescent="0.25">
      <c r="A273" s="20"/>
      <c r="B273" s="21"/>
      <c r="C273" s="20"/>
      <c r="D273" s="20"/>
      <c r="E273" s="22"/>
      <c r="F273" s="21"/>
      <c r="G273" s="23">
        <f>IF(OR(B273="",F273=""),"",F273-B273)</f>
      </c>
      <c r="H273" s="19">
        <f>IF(B273="","",B273+ROW()/100000000)</f>
      </c>
      <c r="I273" s="19">
        <f>IF(AND(A273&lt;&gt;"",B273&lt;&gt;"",E273&lt;&gt;"Reported"),COUNTIFS($A$2:$A$301,"&lt;&gt;",$E$2:$E$301,"&lt;&gt;Reported",$H$2:$H$301,"&lt;"&amp;H273)+1,"")</f>
      </c>
    </row>
    <row r="274" spans="1:9" x14ac:dyDescent="0.25">
      <c r="A274" s="15"/>
      <c r="B274" s="16"/>
      <c r="C274" s="15"/>
      <c r="D274" s="15"/>
      <c r="E274" s="17"/>
      <c r="F274" s="16"/>
      <c r="G274" s="18">
        <f>IF(OR(B274="",F274=""),"",F274-B274)</f>
      </c>
      <c r="H274" s="19">
        <f>IF(B274="","",B274+ROW()/100000000)</f>
      </c>
      <c r="I274" s="19">
        <f>IF(AND(A274&lt;&gt;"",B274&lt;&gt;"",E274&lt;&gt;"Reported"),COUNTIFS($A$2:$A$301,"&lt;&gt;",$E$2:$E$301,"&lt;&gt;Reported",$H$2:$H$301,"&lt;"&amp;H274)+1,"")</f>
      </c>
    </row>
    <row r="275" spans="1:9" x14ac:dyDescent="0.25">
      <c r="A275" s="20"/>
      <c r="B275" s="21"/>
      <c r="C275" s="20"/>
      <c r="D275" s="20"/>
      <c r="E275" s="22"/>
      <c r="F275" s="21"/>
      <c r="G275" s="23">
        <f>IF(OR(B275="",F275=""),"",F275-B275)</f>
      </c>
      <c r="H275" s="19">
        <f>IF(B275="","",B275+ROW()/100000000)</f>
      </c>
      <c r="I275" s="19">
        <f>IF(AND(A275&lt;&gt;"",B275&lt;&gt;"",E275&lt;&gt;"Reported"),COUNTIFS($A$2:$A$301,"&lt;&gt;",$E$2:$E$301,"&lt;&gt;Reported",$H$2:$H$301,"&lt;"&amp;H275)+1,"")</f>
      </c>
    </row>
    <row r="276" spans="1:9" x14ac:dyDescent="0.25">
      <c r="A276" s="15"/>
      <c r="B276" s="16"/>
      <c r="C276" s="15"/>
      <c r="D276" s="15"/>
      <c r="E276" s="17"/>
      <c r="F276" s="16"/>
      <c r="G276" s="18">
        <f>IF(OR(B276="",F276=""),"",F276-B276)</f>
      </c>
      <c r="H276" s="19">
        <f>IF(B276="","",B276+ROW()/100000000)</f>
      </c>
      <c r="I276" s="19">
        <f>IF(AND(A276&lt;&gt;"",B276&lt;&gt;"",E276&lt;&gt;"Reported"),COUNTIFS($A$2:$A$301,"&lt;&gt;",$E$2:$E$301,"&lt;&gt;Reported",$H$2:$H$301,"&lt;"&amp;H276)+1,"")</f>
      </c>
    </row>
    <row r="277" spans="1:9" x14ac:dyDescent="0.25">
      <c r="A277" s="20"/>
      <c r="B277" s="21"/>
      <c r="C277" s="20"/>
      <c r="D277" s="20"/>
      <c r="E277" s="22"/>
      <c r="F277" s="21"/>
      <c r="G277" s="23">
        <f>IF(OR(B277="",F277=""),"",F277-B277)</f>
      </c>
      <c r="H277" s="19">
        <f>IF(B277="","",B277+ROW()/100000000)</f>
      </c>
      <c r="I277" s="19">
        <f>IF(AND(A277&lt;&gt;"",B277&lt;&gt;"",E277&lt;&gt;"Reported"),COUNTIFS($A$2:$A$301,"&lt;&gt;",$E$2:$E$301,"&lt;&gt;Reported",$H$2:$H$301,"&lt;"&amp;H277)+1,"")</f>
      </c>
    </row>
    <row r="278" spans="1:9" x14ac:dyDescent="0.25">
      <c r="A278" s="15"/>
      <c r="B278" s="16"/>
      <c r="C278" s="15"/>
      <c r="D278" s="15"/>
      <c r="E278" s="17"/>
      <c r="F278" s="16"/>
      <c r="G278" s="18">
        <f>IF(OR(B278="",F278=""),"",F278-B278)</f>
      </c>
      <c r="H278" s="19">
        <f>IF(B278="","",B278+ROW()/100000000)</f>
      </c>
      <c r="I278" s="19">
        <f>IF(AND(A278&lt;&gt;"",B278&lt;&gt;"",E278&lt;&gt;"Reported"),COUNTIFS($A$2:$A$301,"&lt;&gt;",$E$2:$E$301,"&lt;&gt;Reported",$H$2:$H$301,"&lt;"&amp;H278)+1,"")</f>
      </c>
    </row>
    <row r="279" spans="1:9" x14ac:dyDescent="0.25">
      <c r="A279" s="20"/>
      <c r="B279" s="21"/>
      <c r="C279" s="20"/>
      <c r="D279" s="20"/>
      <c r="E279" s="22"/>
      <c r="F279" s="21"/>
      <c r="G279" s="23">
        <f>IF(OR(B279="",F279=""),"",F279-B279)</f>
      </c>
      <c r="H279" s="19">
        <f>IF(B279="","",B279+ROW()/100000000)</f>
      </c>
      <c r="I279" s="19">
        <f>IF(AND(A279&lt;&gt;"",B279&lt;&gt;"",E279&lt;&gt;"Reported"),COUNTIFS($A$2:$A$301,"&lt;&gt;",$E$2:$E$301,"&lt;&gt;Reported",$H$2:$H$301,"&lt;"&amp;H279)+1,"")</f>
      </c>
    </row>
    <row r="280" spans="1:9" x14ac:dyDescent="0.25">
      <c r="A280" s="15"/>
      <c r="B280" s="16"/>
      <c r="C280" s="15"/>
      <c r="D280" s="15"/>
      <c r="E280" s="17"/>
      <c r="F280" s="16"/>
      <c r="G280" s="18">
        <f>IF(OR(B280="",F280=""),"",F280-B280)</f>
      </c>
      <c r="H280" s="19">
        <f>IF(B280="","",B280+ROW()/100000000)</f>
      </c>
      <c r="I280" s="19">
        <f>IF(AND(A280&lt;&gt;"",B280&lt;&gt;"",E280&lt;&gt;"Reported"),COUNTIFS($A$2:$A$301,"&lt;&gt;",$E$2:$E$301,"&lt;&gt;Reported",$H$2:$H$301,"&lt;"&amp;H280)+1,"")</f>
      </c>
    </row>
    <row r="281" spans="1:9" x14ac:dyDescent="0.25">
      <c r="A281" s="20"/>
      <c r="B281" s="21"/>
      <c r="C281" s="20"/>
      <c r="D281" s="20"/>
      <c r="E281" s="22"/>
      <c r="F281" s="21"/>
      <c r="G281" s="23">
        <f>IF(OR(B281="",F281=""),"",F281-B281)</f>
      </c>
      <c r="H281" s="19">
        <f>IF(B281="","",B281+ROW()/100000000)</f>
      </c>
      <c r="I281" s="19">
        <f>IF(AND(A281&lt;&gt;"",B281&lt;&gt;"",E281&lt;&gt;"Reported"),COUNTIFS($A$2:$A$301,"&lt;&gt;",$E$2:$E$301,"&lt;&gt;Reported",$H$2:$H$301,"&lt;"&amp;H281)+1,"")</f>
      </c>
    </row>
    <row r="282" spans="1:9" x14ac:dyDescent="0.25">
      <c r="A282" s="15"/>
      <c r="B282" s="16"/>
      <c r="C282" s="15"/>
      <c r="D282" s="15"/>
      <c r="E282" s="17"/>
      <c r="F282" s="16"/>
      <c r="G282" s="18">
        <f>IF(OR(B282="",F282=""),"",F282-B282)</f>
      </c>
      <c r="H282" s="19">
        <f>IF(B282="","",B282+ROW()/100000000)</f>
      </c>
      <c r="I282" s="19">
        <f>IF(AND(A282&lt;&gt;"",B282&lt;&gt;"",E282&lt;&gt;"Reported"),COUNTIFS($A$2:$A$301,"&lt;&gt;",$E$2:$E$301,"&lt;&gt;Reported",$H$2:$H$301,"&lt;"&amp;H282)+1,"")</f>
      </c>
    </row>
    <row r="283" spans="1:9" x14ac:dyDescent="0.25">
      <c r="A283" s="20"/>
      <c r="B283" s="21"/>
      <c r="C283" s="20"/>
      <c r="D283" s="20"/>
      <c r="E283" s="22"/>
      <c r="F283" s="21"/>
      <c r="G283" s="23">
        <f>IF(OR(B283="",F283=""),"",F283-B283)</f>
      </c>
      <c r="H283" s="19">
        <f>IF(B283="","",B283+ROW()/100000000)</f>
      </c>
      <c r="I283" s="19">
        <f>IF(AND(A283&lt;&gt;"",B283&lt;&gt;"",E283&lt;&gt;"Reported"),COUNTIFS($A$2:$A$301,"&lt;&gt;",$E$2:$E$301,"&lt;&gt;Reported",$H$2:$H$301,"&lt;"&amp;H283)+1,"")</f>
      </c>
    </row>
    <row r="284" spans="1:9" x14ac:dyDescent="0.25">
      <c r="A284" s="15"/>
      <c r="B284" s="16"/>
      <c r="C284" s="15"/>
      <c r="D284" s="15"/>
      <c r="E284" s="17"/>
      <c r="F284" s="16"/>
      <c r="G284" s="18">
        <f>IF(OR(B284="",F284=""),"",F284-B284)</f>
      </c>
      <c r="H284" s="19">
        <f>IF(B284="","",B284+ROW()/100000000)</f>
      </c>
      <c r="I284" s="19">
        <f>IF(AND(A284&lt;&gt;"",B284&lt;&gt;"",E284&lt;&gt;"Reported"),COUNTIFS($A$2:$A$301,"&lt;&gt;",$E$2:$E$301,"&lt;&gt;Reported",$H$2:$H$301,"&lt;"&amp;H284)+1,"")</f>
      </c>
    </row>
    <row r="285" spans="1:9" x14ac:dyDescent="0.25">
      <c r="A285" s="20"/>
      <c r="B285" s="21"/>
      <c r="C285" s="20"/>
      <c r="D285" s="20"/>
      <c r="E285" s="22"/>
      <c r="F285" s="21"/>
      <c r="G285" s="23">
        <f>IF(OR(B285="",F285=""),"",F285-B285)</f>
      </c>
      <c r="H285" s="19">
        <f>IF(B285="","",B285+ROW()/100000000)</f>
      </c>
      <c r="I285" s="19">
        <f>IF(AND(A285&lt;&gt;"",B285&lt;&gt;"",E285&lt;&gt;"Reported"),COUNTIFS($A$2:$A$301,"&lt;&gt;",$E$2:$E$301,"&lt;&gt;Reported",$H$2:$H$301,"&lt;"&amp;H285)+1,"")</f>
      </c>
    </row>
    <row r="286" spans="1:9" x14ac:dyDescent="0.25">
      <c r="A286" s="15"/>
      <c r="B286" s="16"/>
      <c r="C286" s="15"/>
      <c r="D286" s="15"/>
      <c r="E286" s="17"/>
      <c r="F286" s="16"/>
      <c r="G286" s="18">
        <f>IF(OR(B286="",F286=""),"",F286-B286)</f>
      </c>
      <c r="H286" s="19">
        <f>IF(B286="","",B286+ROW()/100000000)</f>
      </c>
      <c r="I286" s="19">
        <f>IF(AND(A286&lt;&gt;"",B286&lt;&gt;"",E286&lt;&gt;"Reported"),COUNTIFS($A$2:$A$301,"&lt;&gt;",$E$2:$E$301,"&lt;&gt;Reported",$H$2:$H$301,"&lt;"&amp;H286)+1,"")</f>
      </c>
    </row>
    <row r="287" spans="1:9" x14ac:dyDescent="0.25">
      <c r="A287" s="20"/>
      <c r="B287" s="21"/>
      <c r="C287" s="20"/>
      <c r="D287" s="20"/>
      <c r="E287" s="22"/>
      <c r="F287" s="21"/>
      <c r="G287" s="23">
        <f>IF(OR(B287="",F287=""),"",F287-B287)</f>
      </c>
      <c r="H287" s="19">
        <f>IF(B287="","",B287+ROW()/100000000)</f>
      </c>
      <c r="I287" s="19">
        <f>IF(AND(A287&lt;&gt;"",B287&lt;&gt;"",E287&lt;&gt;"Reported"),COUNTIFS($A$2:$A$301,"&lt;&gt;",$E$2:$E$301,"&lt;&gt;Reported",$H$2:$H$301,"&lt;"&amp;H287)+1,"")</f>
      </c>
    </row>
    <row r="288" spans="1:9" x14ac:dyDescent="0.25">
      <c r="A288" s="15"/>
      <c r="B288" s="16"/>
      <c r="C288" s="15"/>
      <c r="D288" s="15"/>
      <c r="E288" s="17"/>
      <c r="F288" s="16"/>
      <c r="G288" s="18">
        <f>IF(OR(B288="",F288=""),"",F288-B288)</f>
      </c>
      <c r="H288" s="19">
        <f>IF(B288="","",B288+ROW()/100000000)</f>
      </c>
      <c r="I288" s="19">
        <f>IF(AND(A288&lt;&gt;"",B288&lt;&gt;"",E288&lt;&gt;"Reported"),COUNTIFS($A$2:$A$301,"&lt;&gt;",$E$2:$E$301,"&lt;&gt;Reported",$H$2:$H$301,"&lt;"&amp;H288)+1,"")</f>
      </c>
    </row>
    <row r="289" spans="1:9" x14ac:dyDescent="0.25">
      <c r="A289" s="20"/>
      <c r="B289" s="21"/>
      <c r="C289" s="20"/>
      <c r="D289" s="20"/>
      <c r="E289" s="22"/>
      <c r="F289" s="21"/>
      <c r="G289" s="23">
        <f>IF(OR(B289="",F289=""),"",F289-B289)</f>
      </c>
      <c r="H289" s="19">
        <f>IF(B289="","",B289+ROW()/100000000)</f>
      </c>
      <c r="I289" s="19">
        <f>IF(AND(A289&lt;&gt;"",B289&lt;&gt;"",E289&lt;&gt;"Reported"),COUNTIFS($A$2:$A$301,"&lt;&gt;",$E$2:$E$301,"&lt;&gt;Reported",$H$2:$H$301,"&lt;"&amp;H289)+1,"")</f>
      </c>
    </row>
    <row r="290" spans="1:9" x14ac:dyDescent="0.25">
      <c r="A290" s="15"/>
      <c r="B290" s="16"/>
      <c r="C290" s="15"/>
      <c r="D290" s="15"/>
      <c r="E290" s="17"/>
      <c r="F290" s="16"/>
      <c r="G290" s="18">
        <f>IF(OR(B290="",F290=""),"",F290-B290)</f>
      </c>
      <c r="H290" s="19">
        <f>IF(B290="","",B290+ROW()/100000000)</f>
      </c>
      <c r="I290" s="19">
        <f>IF(AND(A290&lt;&gt;"",B290&lt;&gt;"",E290&lt;&gt;"Reported"),COUNTIFS($A$2:$A$301,"&lt;&gt;",$E$2:$E$301,"&lt;&gt;Reported",$H$2:$H$301,"&lt;"&amp;H290)+1,"")</f>
      </c>
    </row>
    <row r="291" spans="1:9" x14ac:dyDescent="0.25">
      <c r="A291" s="20"/>
      <c r="B291" s="21"/>
      <c r="C291" s="20"/>
      <c r="D291" s="20"/>
      <c r="E291" s="22"/>
      <c r="F291" s="21"/>
      <c r="G291" s="23">
        <f>IF(OR(B291="",F291=""),"",F291-B291)</f>
      </c>
      <c r="H291" s="19">
        <f>IF(B291="","",B291+ROW()/100000000)</f>
      </c>
      <c r="I291" s="19">
        <f>IF(AND(A291&lt;&gt;"",B291&lt;&gt;"",E291&lt;&gt;"Reported"),COUNTIFS($A$2:$A$301,"&lt;&gt;",$E$2:$E$301,"&lt;&gt;Reported",$H$2:$H$301,"&lt;"&amp;H291)+1,"")</f>
      </c>
    </row>
    <row r="292" spans="1:9" x14ac:dyDescent="0.25">
      <c r="A292" s="15"/>
      <c r="B292" s="16"/>
      <c r="C292" s="15"/>
      <c r="D292" s="15"/>
      <c r="E292" s="17"/>
      <c r="F292" s="16"/>
      <c r="G292" s="18">
        <f>IF(OR(B292="",F292=""),"",F292-B292)</f>
      </c>
      <c r="H292" s="19">
        <f>IF(B292="","",B292+ROW()/100000000)</f>
      </c>
      <c r="I292" s="19">
        <f>IF(AND(A292&lt;&gt;"",B292&lt;&gt;"",E292&lt;&gt;"Reported"),COUNTIFS($A$2:$A$301,"&lt;&gt;",$E$2:$E$301,"&lt;&gt;Reported",$H$2:$H$301,"&lt;"&amp;H292)+1,"")</f>
      </c>
    </row>
    <row r="293" spans="1:9" x14ac:dyDescent="0.25">
      <c r="A293" s="20"/>
      <c r="B293" s="21"/>
      <c r="C293" s="20"/>
      <c r="D293" s="20"/>
      <c r="E293" s="22"/>
      <c r="F293" s="21"/>
      <c r="G293" s="23">
        <f>IF(OR(B293="",F293=""),"",F293-B293)</f>
      </c>
      <c r="H293" s="19">
        <f>IF(B293="","",B293+ROW()/100000000)</f>
      </c>
      <c r="I293" s="19">
        <f>IF(AND(A293&lt;&gt;"",B293&lt;&gt;"",E293&lt;&gt;"Reported"),COUNTIFS($A$2:$A$301,"&lt;&gt;",$E$2:$E$301,"&lt;&gt;Reported",$H$2:$H$301,"&lt;"&amp;H293)+1,"")</f>
      </c>
    </row>
    <row r="294" spans="1:9" x14ac:dyDescent="0.25">
      <c r="A294" s="15"/>
      <c r="B294" s="16"/>
      <c r="C294" s="15"/>
      <c r="D294" s="15"/>
      <c r="E294" s="17"/>
      <c r="F294" s="16"/>
      <c r="G294" s="18">
        <f>IF(OR(B294="",F294=""),"",F294-B294)</f>
      </c>
      <c r="H294" s="19">
        <f>IF(B294="","",B294+ROW()/100000000)</f>
      </c>
      <c r="I294" s="19">
        <f>IF(AND(A294&lt;&gt;"",B294&lt;&gt;"",E294&lt;&gt;"Reported"),COUNTIFS($A$2:$A$301,"&lt;&gt;",$E$2:$E$301,"&lt;&gt;Reported",$H$2:$H$301,"&lt;"&amp;H294)+1,"")</f>
      </c>
    </row>
    <row r="295" spans="1:9" x14ac:dyDescent="0.25">
      <c r="A295" s="20"/>
      <c r="B295" s="21"/>
      <c r="C295" s="20"/>
      <c r="D295" s="20"/>
      <c r="E295" s="22"/>
      <c r="F295" s="21"/>
      <c r="G295" s="23">
        <f>IF(OR(B295="",F295=""),"",F295-B295)</f>
      </c>
      <c r="H295" s="19">
        <f>IF(B295="","",B295+ROW()/100000000)</f>
      </c>
      <c r="I295" s="19">
        <f>IF(AND(A295&lt;&gt;"",B295&lt;&gt;"",E295&lt;&gt;"Reported"),COUNTIFS($A$2:$A$301,"&lt;&gt;",$E$2:$E$301,"&lt;&gt;Reported",$H$2:$H$301,"&lt;"&amp;H295)+1,"")</f>
      </c>
    </row>
    <row r="296" spans="1:9" x14ac:dyDescent="0.25">
      <c r="A296" s="15"/>
      <c r="B296" s="16"/>
      <c r="C296" s="15"/>
      <c r="D296" s="15"/>
      <c r="E296" s="17"/>
      <c r="F296" s="16"/>
      <c r="G296" s="18">
        <f>IF(OR(B296="",F296=""),"",F296-B296)</f>
      </c>
      <c r="H296" s="19">
        <f>IF(B296="","",B296+ROW()/100000000)</f>
      </c>
      <c r="I296" s="19">
        <f>IF(AND(A296&lt;&gt;"",B296&lt;&gt;"",E296&lt;&gt;"Reported"),COUNTIFS($A$2:$A$301,"&lt;&gt;",$E$2:$E$301,"&lt;&gt;Reported",$H$2:$H$301,"&lt;"&amp;H296)+1,"")</f>
      </c>
    </row>
    <row r="297" spans="1:9" x14ac:dyDescent="0.25">
      <c r="A297" s="20"/>
      <c r="B297" s="21"/>
      <c r="C297" s="20"/>
      <c r="D297" s="20"/>
      <c r="E297" s="22"/>
      <c r="F297" s="21"/>
      <c r="G297" s="23">
        <f>IF(OR(B297="",F297=""),"",F297-B297)</f>
      </c>
      <c r="H297" s="19">
        <f>IF(B297="","",B297+ROW()/100000000)</f>
      </c>
      <c r="I297" s="19">
        <f>IF(AND(A297&lt;&gt;"",B297&lt;&gt;"",E297&lt;&gt;"Reported"),COUNTIFS($A$2:$A$301,"&lt;&gt;",$E$2:$E$301,"&lt;&gt;Reported",$H$2:$H$301,"&lt;"&amp;H297)+1,"")</f>
      </c>
    </row>
    <row r="298" spans="1:9" x14ac:dyDescent="0.25">
      <c r="A298" s="15"/>
      <c r="B298" s="16"/>
      <c r="C298" s="15"/>
      <c r="D298" s="15"/>
      <c r="E298" s="17"/>
      <c r="F298" s="16"/>
      <c r="G298" s="18">
        <f>IF(OR(B298="",F298=""),"",F298-B298)</f>
      </c>
      <c r="H298" s="19">
        <f>IF(B298="","",B298+ROW()/100000000)</f>
      </c>
      <c r="I298" s="19">
        <f>IF(AND(A298&lt;&gt;"",B298&lt;&gt;"",E298&lt;&gt;"Reported"),COUNTIFS($A$2:$A$301,"&lt;&gt;",$E$2:$E$301,"&lt;&gt;Reported",$H$2:$H$301,"&lt;"&amp;H298)+1,"")</f>
      </c>
    </row>
    <row r="299" spans="1:9" x14ac:dyDescent="0.25">
      <c r="A299" s="20"/>
      <c r="B299" s="21"/>
      <c r="C299" s="20"/>
      <c r="D299" s="20"/>
      <c r="E299" s="22"/>
      <c r="F299" s="21"/>
      <c r="G299" s="23">
        <f>IF(OR(B299="",F299=""),"",F299-B299)</f>
      </c>
      <c r="H299" s="19">
        <f>IF(B299="","",B299+ROW()/100000000)</f>
      </c>
      <c r="I299" s="19">
        <f>IF(AND(A299&lt;&gt;"",B299&lt;&gt;"",E299&lt;&gt;"Reported"),COUNTIFS($A$2:$A$301,"&lt;&gt;",$E$2:$E$301,"&lt;&gt;Reported",$H$2:$H$301,"&lt;"&amp;H299)+1,"")</f>
      </c>
    </row>
    <row r="300" spans="1:9" x14ac:dyDescent="0.25">
      <c r="A300" s="15"/>
      <c r="B300" s="16"/>
      <c r="C300" s="15"/>
      <c r="D300" s="15"/>
      <c r="E300" s="17"/>
      <c r="F300" s="16"/>
      <c r="G300" s="18">
        <f>IF(OR(B300="",F300=""),"",F300-B300)</f>
      </c>
      <c r="H300" s="19">
        <f>IF(B300="","",B300+ROW()/100000000)</f>
      </c>
      <c r="I300" s="19">
        <f>IF(AND(A300&lt;&gt;"",B300&lt;&gt;"",E300&lt;&gt;"Reported"),COUNTIFS($A$2:$A$301,"&lt;&gt;",$E$2:$E$301,"&lt;&gt;Reported",$H$2:$H$301,"&lt;"&amp;H300)+1,"")</f>
      </c>
    </row>
    <row r="301" spans="1:9" x14ac:dyDescent="0.25">
      <c r="A301" s="20"/>
      <c r="B301" s="21"/>
      <c r="C301" s="20"/>
      <c r="D301" s="20"/>
      <c r="E301" s="22"/>
      <c r="F301" s="21"/>
      <c r="G301" s="23">
        <f>IF(OR(B301="",F301=""),"",F301-B301)</f>
      </c>
      <c r="H301" s="19">
        <f>IF(B301="","",B301+ROW()/100000000)</f>
      </c>
      <c r="I301" s="19">
        <f>IF(AND(A301&lt;&gt;"",B301&lt;&gt;"",E301&lt;&gt;"Reported"),COUNTIFS($A$2:$A$301,"&lt;&gt;",$E$2:$E$301,"&lt;&gt;Reported",$H$2:$H$301,"&lt;"&amp;H301)+1,"")</f>
      </c>
    </row>
  </sheetData>
  <sheetProtection sheet="1" formatColumns="0" formatRows="0" sort="0" autoFilter="0"/>
  <conditionalFormatting sqref="E2:E301">
    <cfRule type="containsText" dxfId="0" priority="1">
      <formula>NOT(ISERROR(SEARCH("Reported",E2)))</formula>
    </cfRule>
    <cfRule type="containsText" dxfId="1" priority="2">
      <formula>NOT(ISERROR(SEARCH("In progress",E2)))</formula>
    </cfRule>
    <cfRule type="containsText" dxfId="2" priority="3">
      <formula>NOT(ISERROR(SEARCH("Pending",E2)))</formula>
    </cfRule>
  </conditionalFormatting>
  <conditionalFormatting sqref="G2:G301">
    <cfRule type="cellIs" dxfId="3" priority="1" operator="lessThan">
      <formula>0</formula>
    </cfRule>
  </conditionalFormatting>
  <dataValidations count="4">
    <dataValidation type="list" allowBlank="1" sqref="D10:D301">
      <formula1>='Test Counts'!$B$5:$B$14</formula1>
    </dataValidation>
    <dataValidation type="list" allowBlank="1" sqref="D2:D301">
      <formula1>='Test Counts'!$B$5:$B$14</formula1>
    </dataValidation>
    <dataValidation type="list" allowBlank="1" sqref="E10:E301">
      <formula1>"Pending,In progress,Reported"</formula1>
    </dataValidation>
    <dataValidation type="list" allowBlank="1" sqref="E2:E301">
      <formula1>"Pending,In progress,Reported"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B1:I56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3" customWidth="1"/>
    <col min="3" max="3" width="15" customWidth="1"/>
    <col min="4" max="4" width="24" customWidth="1"/>
    <col min="5" max="5" width="22" customWidth="1"/>
    <col min="6" max="6" width="15" customWidth="1"/>
    <col min="7" max="7" width="14" customWidth="1"/>
    <col min="8" max="8" width="5" customWidth="1"/>
    <col min="9" max="9" width="9" hidden="1" customWidth="1"/>
  </cols>
  <sheetData>
    <row r="1" spans="2:2" x14ac:dyDescent="0.25">
      <c r="B1" s="24" t="s">
        <v>62</v>
      </c>
    </row>
    <row r="2" spans="2:2" x14ac:dyDescent="0.25">
      <c r="B2" s="25" t="s">
        <v>63</v>
      </c>
    </row>
    <row r="4" spans="2:3" x14ac:dyDescent="0.25">
      <c r="B4" s="26" t="s">
        <v>64</v>
      </c>
      <c r="C4" s="27">
        <f>COUNTIF(Register!$E$2:$E$301,"Pending")+COUNTIF(Register!$E$2:$E$301,"In progress")</f>
      </c>
    </row>
    <row r="6" spans="2:7" x14ac:dyDescent="0.25">
      <c r="B6" s="14" t="s">
        <v>18</v>
      </c>
      <c r="C6" s="14" t="s">
        <v>19</v>
      </c>
      <c r="D6" s="14" t="s">
        <v>20</v>
      </c>
      <c r="E6" s="14" t="s">
        <v>65</v>
      </c>
      <c r="F6" s="14" t="s">
        <v>66</v>
      </c>
      <c r="G6" s="14" t="s">
        <v>67</v>
      </c>
    </row>
    <row r="7" spans="2:9" x14ac:dyDescent="0.25">
      <c r="B7" s="19">
        <f>IF($I7="","",INDEX(Register!$A$2:$A$301,$I7))</f>
      </c>
      <c r="C7" s="28">
        <f>IF($I7="","",INDEX(Register!$B$2:$B$301,$I7))</f>
      </c>
      <c r="D7" s="19">
        <f>IF($I7="","",INDEX(Register!$C$2:$C$301,$I7))</f>
      </c>
      <c r="E7" s="19">
        <f>IF($I7="","",INDEX(Register!$D$2:$D$301,$I7))</f>
      </c>
      <c r="F7" s="29">
        <f>IF($I7="","",INDEX(Register!$E$2:$E$301,$I7))</f>
      </c>
      <c r="G7" s="18">
        <f>IF($I7="","",TODAY()-INDEX(Register!$B$2:$B$301,$I7))</f>
      </c>
      <c r="I7" s="19">
        <f>IFERROR(MATCH(1,Register!$I$2:$I$301,0),"")</f>
      </c>
    </row>
    <row r="8" spans="2:9" x14ac:dyDescent="0.25">
      <c r="B8" s="30">
        <f>IF($I8="","",INDEX(Register!$A$2:$A$301,$I8))</f>
      </c>
      <c r="C8" s="31">
        <f>IF($I8="","",INDEX(Register!$B$2:$B$301,$I8))</f>
      </c>
      <c r="D8" s="30">
        <f>IF($I8="","",INDEX(Register!$C$2:$C$301,$I8))</f>
      </c>
      <c r="E8" s="30">
        <f>IF($I8="","",INDEX(Register!$D$2:$D$301,$I8))</f>
      </c>
      <c r="F8" s="32">
        <f>IF($I8="","",INDEX(Register!$E$2:$E$301,$I8))</f>
      </c>
      <c r="G8" s="23">
        <f>IF($I8="","",TODAY()-INDEX(Register!$B$2:$B$301,$I8))</f>
      </c>
      <c r="I8" s="19">
        <f>IFERROR(MATCH(2,Register!$I$2:$I$301,0),"")</f>
      </c>
    </row>
    <row r="9" spans="2:9" x14ac:dyDescent="0.25">
      <c r="B9" s="19">
        <f>IF($I9="","",INDEX(Register!$A$2:$A$301,$I9))</f>
      </c>
      <c r="C9" s="28">
        <f>IF($I9="","",INDEX(Register!$B$2:$B$301,$I9))</f>
      </c>
      <c r="D9" s="19">
        <f>IF($I9="","",INDEX(Register!$C$2:$C$301,$I9))</f>
      </c>
      <c r="E9" s="19">
        <f>IF($I9="","",INDEX(Register!$D$2:$D$301,$I9))</f>
      </c>
      <c r="F9" s="29">
        <f>IF($I9="","",INDEX(Register!$E$2:$E$301,$I9))</f>
      </c>
      <c r="G9" s="18">
        <f>IF($I9="","",TODAY()-INDEX(Register!$B$2:$B$301,$I9))</f>
      </c>
      <c r="I9" s="19">
        <f>IFERROR(MATCH(3,Register!$I$2:$I$301,0),"")</f>
      </c>
    </row>
    <row r="10" spans="2:9" x14ac:dyDescent="0.25">
      <c r="B10" s="30">
        <f>IF($I10="","",INDEX(Register!$A$2:$A$301,$I10))</f>
      </c>
      <c r="C10" s="31">
        <f>IF($I10="","",INDEX(Register!$B$2:$B$301,$I10))</f>
      </c>
      <c r="D10" s="30">
        <f>IF($I10="","",INDEX(Register!$C$2:$C$301,$I10))</f>
      </c>
      <c r="E10" s="30">
        <f>IF($I10="","",INDEX(Register!$D$2:$D$301,$I10))</f>
      </c>
      <c r="F10" s="32">
        <f>IF($I10="","",INDEX(Register!$E$2:$E$301,$I10))</f>
      </c>
      <c r="G10" s="23">
        <f>IF($I10="","",TODAY()-INDEX(Register!$B$2:$B$301,$I10))</f>
      </c>
      <c r="I10" s="19">
        <f>IFERROR(MATCH(4,Register!$I$2:$I$301,0),"")</f>
      </c>
    </row>
    <row r="11" spans="2:9" x14ac:dyDescent="0.25">
      <c r="B11" s="19">
        <f>IF($I11="","",INDEX(Register!$A$2:$A$301,$I11))</f>
      </c>
      <c r="C11" s="28">
        <f>IF($I11="","",INDEX(Register!$B$2:$B$301,$I11))</f>
      </c>
      <c r="D11" s="19">
        <f>IF($I11="","",INDEX(Register!$C$2:$C$301,$I11))</f>
      </c>
      <c r="E11" s="19">
        <f>IF($I11="","",INDEX(Register!$D$2:$D$301,$I11))</f>
      </c>
      <c r="F11" s="29">
        <f>IF($I11="","",INDEX(Register!$E$2:$E$301,$I11))</f>
      </c>
      <c r="G11" s="18">
        <f>IF($I11="","",TODAY()-INDEX(Register!$B$2:$B$301,$I11))</f>
      </c>
      <c r="I11" s="19">
        <f>IFERROR(MATCH(5,Register!$I$2:$I$301,0),"")</f>
      </c>
    </row>
    <row r="12" spans="2:9" x14ac:dyDescent="0.25">
      <c r="B12" s="30">
        <f>IF($I12="","",INDEX(Register!$A$2:$A$301,$I12))</f>
      </c>
      <c r="C12" s="31">
        <f>IF($I12="","",INDEX(Register!$B$2:$B$301,$I12))</f>
      </c>
      <c r="D12" s="30">
        <f>IF($I12="","",INDEX(Register!$C$2:$C$301,$I12))</f>
      </c>
      <c r="E12" s="30">
        <f>IF($I12="","",INDEX(Register!$D$2:$D$301,$I12))</f>
      </c>
      <c r="F12" s="32">
        <f>IF($I12="","",INDEX(Register!$E$2:$E$301,$I12))</f>
      </c>
      <c r="G12" s="23">
        <f>IF($I12="","",TODAY()-INDEX(Register!$B$2:$B$301,$I12))</f>
      </c>
      <c r="I12" s="19">
        <f>IFERROR(MATCH(6,Register!$I$2:$I$301,0),"")</f>
      </c>
    </row>
    <row r="13" spans="2:9" x14ac:dyDescent="0.25">
      <c r="B13" s="19">
        <f>IF($I13="","",INDEX(Register!$A$2:$A$301,$I13))</f>
      </c>
      <c r="C13" s="28">
        <f>IF($I13="","",INDEX(Register!$B$2:$B$301,$I13))</f>
      </c>
      <c r="D13" s="19">
        <f>IF($I13="","",INDEX(Register!$C$2:$C$301,$I13))</f>
      </c>
      <c r="E13" s="19">
        <f>IF($I13="","",INDEX(Register!$D$2:$D$301,$I13))</f>
      </c>
      <c r="F13" s="29">
        <f>IF($I13="","",INDEX(Register!$E$2:$E$301,$I13))</f>
      </c>
      <c r="G13" s="18">
        <f>IF($I13="","",TODAY()-INDEX(Register!$B$2:$B$301,$I13))</f>
      </c>
      <c r="I13" s="19">
        <f>IFERROR(MATCH(7,Register!$I$2:$I$301,0),"")</f>
      </c>
    </row>
    <row r="14" spans="2:9" x14ac:dyDescent="0.25">
      <c r="B14" s="30">
        <f>IF($I14="","",INDEX(Register!$A$2:$A$301,$I14))</f>
      </c>
      <c r="C14" s="31">
        <f>IF($I14="","",INDEX(Register!$B$2:$B$301,$I14))</f>
      </c>
      <c r="D14" s="30">
        <f>IF($I14="","",INDEX(Register!$C$2:$C$301,$I14))</f>
      </c>
      <c r="E14" s="30">
        <f>IF($I14="","",INDEX(Register!$D$2:$D$301,$I14))</f>
      </c>
      <c r="F14" s="32">
        <f>IF($I14="","",INDEX(Register!$E$2:$E$301,$I14))</f>
      </c>
      <c r="G14" s="23">
        <f>IF($I14="","",TODAY()-INDEX(Register!$B$2:$B$301,$I14))</f>
      </c>
      <c r="I14" s="19">
        <f>IFERROR(MATCH(8,Register!$I$2:$I$301,0),"")</f>
      </c>
    </row>
    <row r="15" spans="2:9" x14ac:dyDescent="0.25">
      <c r="B15" s="19">
        <f>IF($I15="","",INDEX(Register!$A$2:$A$301,$I15))</f>
      </c>
      <c r="C15" s="28">
        <f>IF($I15="","",INDEX(Register!$B$2:$B$301,$I15))</f>
      </c>
      <c r="D15" s="19">
        <f>IF($I15="","",INDEX(Register!$C$2:$C$301,$I15))</f>
      </c>
      <c r="E15" s="19">
        <f>IF($I15="","",INDEX(Register!$D$2:$D$301,$I15))</f>
      </c>
      <c r="F15" s="29">
        <f>IF($I15="","",INDEX(Register!$E$2:$E$301,$I15))</f>
      </c>
      <c r="G15" s="18">
        <f>IF($I15="","",TODAY()-INDEX(Register!$B$2:$B$301,$I15))</f>
      </c>
      <c r="I15" s="19">
        <f>IFERROR(MATCH(9,Register!$I$2:$I$301,0),"")</f>
      </c>
    </row>
    <row r="16" spans="2:9" x14ac:dyDescent="0.25">
      <c r="B16" s="30">
        <f>IF($I16="","",INDEX(Register!$A$2:$A$301,$I16))</f>
      </c>
      <c r="C16" s="31">
        <f>IF($I16="","",INDEX(Register!$B$2:$B$301,$I16))</f>
      </c>
      <c r="D16" s="30">
        <f>IF($I16="","",INDEX(Register!$C$2:$C$301,$I16))</f>
      </c>
      <c r="E16" s="30">
        <f>IF($I16="","",INDEX(Register!$D$2:$D$301,$I16))</f>
      </c>
      <c r="F16" s="32">
        <f>IF($I16="","",INDEX(Register!$E$2:$E$301,$I16))</f>
      </c>
      <c r="G16" s="23">
        <f>IF($I16="","",TODAY()-INDEX(Register!$B$2:$B$301,$I16))</f>
      </c>
      <c r="I16" s="19">
        <f>IFERROR(MATCH(10,Register!$I$2:$I$301,0),"")</f>
      </c>
    </row>
    <row r="17" spans="2:9" x14ac:dyDescent="0.25">
      <c r="B17" s="19">
        <f>IF($I17="","",INDEX(Register!$A$2:$A$301,$I17))</f>
      </c>
      <c r="C17" s="28">
        <f>IF($I17="","",INDEX(Register!$B$2:$B$301,$I17))</f>
      </c>
      <c r="D17" s="19">
        <f>IF($I17="","",INDEX(Register!$C$2:$C$301,$I17))</f>
      </c>
      <c r="E17" s="19">
        <f>IF($I17="","",INDEX(Register!$D$2:$D$301,$I17))</f>
      </c>
      <c r="F17" s="29">
        <f>IF($I17="","",INDEX(Register!$E$2:$E$301,$I17))</f>
      </c>
      <c r="G17" s="18">
        <f>IF($I17="","",TODAY()-INDEX(Register!$B$2:$B$301,$I17))</f>
      </c>
      <c r="I17" s="19">
        <f>IFERROR(MATCH(11,Register!$I$2:$I$301,0),"")</f>
      </c>
    </row>
    <row r="18" spans="2:9" x14ac:dyDescent="0.25">
      <c r="B18" s="30">
        <f>IF($I18="","",INDEX(Register!$A$2:$A$301,$I18))</f>
      </c>
      <c r="C18" s="31">
        <f>IF($I18="","",INDEX(Register!$B$2:$B$301,$I18))</f>
      </c>
      <c r="D18" s="30">
        <f>IF($I18="","",INDEX(Register!$C$2:$C$301,$I18))</f>
      </c>
      <c r="E18" s="30">
        <f>IF($I18="","",INDEX(Register!$D$2:$D$301,$I18))</f>
      </c>
      <c r="F18" s="32">
        <f>IF($I18="","",INDEX(Register!$E$2:$E$301,$I18))</f>
      </c>
      <c r="G18" s="23">
        <f>IF($I18="","",TODAY()-INDEX(Register!$B$2:$B$301,$I18))</f>
      </c>
      <c r="I18" s="19">
        <f>IFERROR(MATCH(12,Register!$I$2:$I$301,0),"")</f>
      </c>
    </row>
    <row r="19" spans="2:9" x14ac:dyDescent="0.25">
      <c r="B19" s="19">
        <f>IF($I19="","",INDEX(Register!$A$2:$A$301,$I19))</f>
      </c>
      <c r="C19" s="28">
        <f>IF($I19="","",INDEX(Register!$B$2:$B$301,$I19))</f>
      </c>
      <c r="D19" s="19">
        <f>IF($I19="","",INDEX(Register!$C$2:$C$301,$I19))</f>
      </c>
      <c r="E19" s="19">
        <f>IF($I19="","",INDEX(Register!$D$2:$D$301,$I19))</f>
      </c>
      <c r="F19" s="29">
        <f>IF($I19="","",INDEX(Register!$E$2:$E$301,$I19))</f>
      </c>
      <c r="G19" s="18">
        <f>IF($I19="","",TODAY()-INDEX(Register!$B$2:$B$301,$I19))</f>
      </c>
      <c r="I19" s="19">
        <f>IFERROR(MATCH(13,Register!$I$2:$I$301,0),"")</f>
      </c>
    </row>
    <row r="20" spans="2:9" x14ac:dyDescent="0.25">
      <c r="B20" s="30">
        <f>IF($I20="","",INDEX(Register!$A$2:$A$301,$I20))</f>
      </c>
      <c r="C20" s="31">
        <f>IF($I20="","",INDEX(Register!$B$2:$B$301,$I20))</f>
      </c>
      <c r="D20" s="30">
        <f>IF($I20="","",INDEX(Register!$C$2:$C$301,$I20))</f>
      </c>
      <c r="E20" s="30">
        <f>IF($I20="","",INDEX(Register!$D$2:$D$301,$I20))</f>
      </c>
      <c r="F20" s="32">
        <f>IF($I20="","",INDEX(Register!$E$2:$E$301,$I20))</f>
      </c>
      <c r="G20" s="23">
        <f>IF($I20="","",TODAY()-INDEX(Register!$B$2:$B$301,$I20))</f>
      </c>
      <c r="I20" s="19">
        <f>IFERROR(MATCH(14,Register!$I$2:$I$301,0),"")</f>
      </c>
    </row>
    <row r="21" spans="2:9" x14ac:dyDescent="0.25">
      <c r="B21" s="19">
        <f>IF($I21="","",INDEX(Register!$A$2:$A$301,$I21))</f>
      </c>
      <c r="C21" s="28">
        <f>IF($I21="","",INDEX(Register!$B$2:$B$301,$I21))</f>
      </c>
      <c r="D21" s="19">
        <f>IF($I21="","",INDEX(Register!$C$2:$C$301,$I21))</f>
      </c>
      <c r="E21" s="19">
        <f>IF($I21="","",INDEX(Register!$D$2:$D$301,$I21))</f>
      </c>
      <c r="F21" s="29">
        <f>IF($I21="","",INDEX(Register!$E$2:$E$301,$I21))</f>
      </c>
      <c r="G21" s="18">
        <f>IF($I21="","",TODAY()-INDEX(Register!$B$2:$B$301,$I21))</f>
      </c>
      <c r="I21" s="19">
        <f>IFERROR(MATCH(15,Register!$I$2:$I$301,0),"")</f>
      </c>
    </row>
    <row r="22" spans="2:9" x14ac:dyDescent="0.25">
      <c r="B22" s="30">
        <f>IF($I22="","",INDEX(Register!$A$2:$A$301,$I22))</f>
      </c>
      <c r="C22" s="31">
        <f>IF($I22="","",INDEX(Register!$B$2:$B$301,$I22))</f>
      </c>
      <c r="D22" s="30">
        <f>IF($I22="","",INDEX(Register!$C$2:$C$301,$I22))</f>
      </c>
      <c r="E22" s="30">
        <f>IF($I22="","",INDEX(Register!$D$2:$D$301,$I22))</f>
      </c>
      <c r="F22" s="32">
        <f>IF($I22="","",INDEX(Register!$E$2:$E$301,$I22))</f>
      </c>
      <c r="G22" s="23">
        <f>IF($I22="","",TODAY()-INDEX(Register!$B$2:$B$301,$I22))</f>
      </c>
      <c r="I22" s="19">
        <f>IFERROR(MATCH(16,Register!$I$2:$I$301,0),"")</f>
      </c>
    </row>
    <row r="23" spans="2:9" x14ac:dyDescent="0.25">
      <c r="B23" s="19">
        <f>IF($I23="","",INDEX(Register!$A$2:$A$301,$I23))</f>
      </c>
      <c r="C23" s="28">
        <f>IF($I23="","",INDEX(Register!$B$2:$B$301,$I23))</f>
      </c>
      <c r="D23" s="19">
        <f>IF($I23="","",INDEX(Register!$C$2:$C$301,$I23))</f>
      </c>
      <c r="E23" s="19">
        <f>IF($I23="","",INDEX(Register!$D$2:$D$301,$I23))</f>
      </c>
      <c r="F23" s="29">
        <f>IF($I23="","",INDEX(Register!$E$2:$E$301,$I23))</f>
      </c>
      <c r="G23" s="18">
        <f>IF($I23="","",TODAY()-INDEX(Register!$B$2:$B$301,$I23))</f>
      </c>
      <c r="I23" s="19">
        <f>IFERROR(MATCH(17,Register!$I$2:$I$301,0),"")</f>
      </c>
    </row>
    <row r="24" spans="2:9" x14ac:dyDescent="0.25">
      <c r="B24" s="30">
        <f>IF($I24="","",INDEX(Register!$A$2:$A$301,$I24))</f>
      </c>
      <c r="C24" s="31">
        <f>IF($I24="","",INDEX(Register!$B$2:$B$301,$I24))</f>
      </c>
      <c r="D24" s="30">
        <f>IF($I24="","",INDEX(Register!$C$2:$C$301,$I24))</f>
      </c>
      <c r="E24" s="30">
        <f>IF($I24="","",INDEX(Register!$D$2:$D$301,$I24))</f>
      </c>
      <c r="F24" s="32">
        <f>IF($I24="","",INDEX(Register!$E$2:$E$301,$I24))</f>
      </c>
      <c r="G24" s="23">
        <f>IF($I24="","",TODAY()-INDEX(Register!$B$2:$B$301,$I24))</f>
      </c>
      <c r="I24" s="19">
        <f>IFERROR(MATCH(18,Register!$I$2:$I$301,0),"")</f>
      </c>
    </row>
    <row r="25" spans="2:9" x14ac:dyDescent="0.25">
      <c r="B25" s="19">
        <f>IF($I25="","",INDEX(Register!$A$2:$A$301,$I25))</f>
      </c>
      <c r="C25" s="28">
        <f>IF($I25="","",INDEX(Register!$B$2:$B$301,$I25))</f>
      </c>
      <c r="D25" s="19">
        <f>IF($I25="","",INDEX(Register!$C$2:$C$301,$I25))</f>
      </c>
      <c r="E25" s="19">
        <f>IF($I25="","",INDEX(Register!$D$2:$D$301,$I25))</f>
      </c>
      <c r="F25" s="29">
        <f>IF($I25="","",INDEX(Register!$E$2:$E$301,$I25))</f>
      </c>
      <c r="G25" s="18">
        <f>IF($I25="","",TODAY()-INDEX(Register!$B$2:$B$301,$I25))</f>
      </c>
      <c r="I25" s="19">
        <f>IFERROR(MATCH(19,Register!$I$2:$I$301,0),"")</f>
      </c>
    </row>
    <row r="26" spans="2:9" x14ac:dyDescent="0.25">
      <c r="B26" s="30">
        <f>IF($I26="","",INDEX(Register!$A$2:$A$301,$I26))</f>
      </c>
      <c r="C26" s="31">
        <f>IF($I26="","",INDEX(Register!$B$2:$B$301,$I26))</f>
      </c>
      <c r="D26" s="30">
        <f>IF($I26="","",INDEX(Register!$C$2:$C$301,$I26))</f>
      </c>
      <c r="E26" s="30">
        <f>IF($I26="","",INDEX(Register!$D$2:$D$301,$I26))</f>
      </c>
      <c r="F26" s="32">
        <f>IF($I26="","",INDEX(Register!$E$2:$E$301,$I26))</f>
      </c>
      <c r="G26" s="23">
        <f>IF($I26="","",TODAY()-INDEX(Register!$B$2:$B$301,$I26))</f>
      </c>
      <c r="I26" s="19">
        <f>IFERROR(MATCH(20,Register!$I$2:$I$301,0),"")</f>
      </c>
    </row>
    <row r="27" spans="2:9" x14ac:dyDescent="0.25">
      <c r="B27" s="19">
        <f>IF($I27="","",INDEX(Register!$A$2:$A$301,$I27))</f>
      </c>
      <c r="C27" s="28">
        <f>IF($I27="","",INDEX(Register!$B$2:$B$301,$I27))</f>
      </c>
      <c r="D27" s="19">
        <f>IF($I27="","",INDEX(Register!$C$2:$C$301,$I27))</f>
      </c>
      <c r="E27" s="19">
        <f>IF($I27="","",INDEX(Register!$D$2:$D$301,$I27))</f>
      </c>
      <c r="F27" s="29">
        <f>IF($I27="","",INDEX(Register!$E$2:$E$301,$I27))</f>
      </c>
      <c r="G27" s="18">
        <f>IF($I27="","",TODAY()-INDEX(Register!$B$2:$B$301,$I27))</f>
      </c>
      <c r="I27" s="19">
        <f>IFERROR(MATCH(21,Register!$I$2:$I$301,0),"")</f>
      </c>
    </row>
    <row r="28" spans="2:9" x14ac:dyDescent="0.25">
      <c r="B28" s="30">
        <f>IF($I28="","",INDEX(Register!$A$2:$A$301,$I28))</f>
      </c>
      <c r="C28" s="31">
        <f>IF($I28="","",INDEX(Register!$B$2:$B$301,$I28))</f>
      </c>
      <c r="D28" s="30">
        <f>IF($I28="","",INDEX(Register!$C$2:$C$301,$I28))</f>
      </c>
      <c r="E28" s="30">
        <f>IF($I28="","",INDEX(Register!$D$2:$D$301,$I28))</f>
      </c>
      <c r="F28" s="32">
        <f>IF($I28="","",INDEX(Register!$E$2:$E$301,$I28))</f>
      </c>
      <c r="G28" s="23">
        <f>IF($I28="","",TODAY()-INDEX(Register!$B$2:$B$301,$I28))</f>
      </c>
      <c r="I28" s="19">
        <f>IFERROR(MATCH(22,Register!$I$2:$I$301,0),"")</f>
      </c>
    </row>
    <row r="29" spans="2:9" x14ac:dyDescent="0.25">
      <c r="B29" s="19">
        <f>IF($I29="","",INDEX(Register!$A$2:$A$301,$I29))</f>
      </c>
      <c r="C29" s="28">
        <f>IF($I29="","",INDEX(Register!$B$2:$B$301,$I29))</f>
      </c>
      <c r="D29" s="19">
        <f>IF($I29="","",INDEX(Register!$C$2:$C$301,$I29))</f>
      </c>
      <c r="E29" s="19">
        <f>IF($I29="","",INDEX(Register!$D$2:$D$301,$I29))</f>
      </c>
      <c r="F29" s="29">
        <f>IF($I29="","",INDEX(Register!$E$2:$E$301,$I29))</f>
      </c>
      <c r="G29" s="18">
        <f>IF($I29="","",TODAY()-INDEX(Register!$B$2:$B$301,$I29))</f>
      </c>
      <c r="I29" s="19">
        <f>IFERROR(MATCH(23,Register!$I$2:$I$301,0),"")</f>
      </c>
    </row>
    <row r="30" spans="2:9" x14ac:dyDescent="0.25">
      <c r="B30" s="30">
        <f>IF($I30="","",INDEX(Register!$A$2:$A$301,$I30))</f>
      </c>
      <c r="C30" s="31">
        <f>IF($I30="","",INDEX(Register!$B$2:$B$301,$I30))</f>
      </c>
      <c r="D30" s="30">
        <f>IF($I30="","",INDEX(Register!$C$2:$C$301,$I30))</f>
      </c>
      <c r="E30" s="30">
        <f>IF($I30="","",INDEX(Register!$D$2:$D$301,$I30))</f>
      </c>
      <c r="F30" s="32">
        <f>IF($I30="","",INDEX(Register!$E$2:$E$301,$I30))</f>
      </c>
      <c r="G30" s="23">
        <f>IF($I30="","",TODAY()-INDEX(Register!$B$2:$B$301,$I30))</f>
      </c>
      <c r="I30" s="19">
        <f>IFERROR(MATCH(24,Register!$I$2:$I$301,0),"")</f>
      </c>
    </row>
    <row r="31" spans="2:9" x14ac:dyDescent="0.25">
      <c r="B31" s="19">
        <f>IF($I31="","",INDEX(Register!$A$2:$A$301,$I31))</f>
      </c>
      <c r="C31" s="28">
        <f>IF($I31="","",INDEX(Register!$B$2:$B$301,$I31))</f>
      </c>
      <c r="D31" s="19">
        <f>IF($I31="","",INDEX(Register!$C$2:$C$301,$I31))</f>
      </c>
      <c r="E31" s="19">
        <f>IF($I31="","",INDEX(Register!$D$2:$D$301,$I31))</f>
      </c>
      <c r="F31" s="29">
        <f>IF($I31="","",INDEX(Register!$E$2:$E$301,$I31))</f>
      </c>
      <c r="G31" s="18">
        <f>IF($I31="","",TODAY()-INDEX(Register!$B$2:$B$301,$I31))</f>
      </c>
      <c r="I31" s="19">
        <f>IFERROR(MATCH(25,Register!$I$2:$I$301,0),"")</f>
      </c>
    </row>
    <row r="32" spans="2:9" x14ac:dyDescent="0.25">
      <c r="B32" s="30">
        <f>IF($I32="","",INDEX(Register!$A$2:$A$301,$I32))</f>
      </c>
      <c r="C32" s="31">
        <f>IF($I32="","",INDEX(Register!$B$2:$B$301,$I32))</f>
      </c>
      <c r="D32" s="30">
        <f>IF($I32="","",INDEX(Register!$C$2:$C$301,$I32))</f>
      </c>
      <c r="E32" s="30">
        <f>IF($I32="","",INDEX(Register!$D$2:$D$301,$I32))</f>
      </c>
      <c r="F32" s="32">
        <f>IF($I32="","",INDEX(Register!$E$2:$E$301,$I32))</f>
      </c>
      <c r="G32" s="23">
        <f>IF($I32="","",TODAY()-INDEX(Register!$B$2:$B$301,$I32))</f>
      </c>
      <c r="I32" s="19">
        <f>IFERROR(MATCH(26,Register!$I$2:$I$301,0),"")</f>
      </c>
    </row>
    <row r="33" spans="2:9" x14ac:dyDescent="0.25">
      <c r="B33" s="19">
        <f>IF($I33="","",INDEX(Register!$A$2:$A$301,$I33))</f>
      </c>
      <c r="C33" s="28">
        <f>IF($I33="","",INDEX(Register!$B$2:$B$301,$I33))</f>
      </c>
      <c r="D33" s="19">
        <f>IF($I33="","",INDEX(Register!$C$2:$C$301,$I33))</f>
      </c>
      <c r="E33" s="19">
        <f>IF($I33="","",INDEX(Register!$D$2:$D$301,$I33))</f>
      </c>
      <c r="F33" s="29">
        <f>IF($I33="","",INDEX(Register!$E$2:$E$301,$I33))</f>
      </c>
      <c r="G33" s="18">
        <f>IF($I33="","",TODAY()-INDEX(Register!$B$2:$B$301,$I33))</f>
      </c>
      <c r="I33" s="19">
        <f>IFERROR(MATCH(27,Register!$I$2:$I$301,0),"")</f>
      </c>
    </row>
    <row r="34" spans="2:9" x14ac:dyDescent="0.25">
      <c r="B34" s="30">
        <f>IF($I34="","",INDEX(Register!$A$2:$A$301,$I34))</f>
      </c>
      <c r="C34" s="31">
        <f>IF($I34="","",INDEX(Register!$B$2:$B$301,$I34))</f>
      </c>
      <c r="D34" s="30">
        <f>IF($I34="","",INDEX(Register!$C$2:$C$301,$I34))</f>
      </c>
      <c r="E34" s="30">
        <f>IF($I34="","",INDEX(Register!$D$2:$D$301,$I34))</f>
      </c>
      <c r="F34" s="32">
        <f>IF($I34="","",INDEX(Register!$E$2:$E$301,$I34))</f>
      </c>
      <c r="G34" s="23">
        <f>IF($I34="","",TODAY()-INDEX(Register!$B$2:$B$301,$I34))</f>
      </c>
      <c r="I34" s="19">
        <f>IFERROR(MATCH(28,Register!$I$2:$I$301,0),"")</f>
      </c>
    </row>
    <row r="35" spans="2:9" x14ac:dyDescent="0.25">
      <c r="B35" s="19">
        <f>IF($I35="","",INDEX(Register!$A$2:$A$301,$I35))</f>
      </c>
      <c r="C35" s="28">
        <f>IF($I35="","",INDEX(Register!$B$2:$B$301,$I35))</f>
      </c>
      <c r="D35" s="19">
        <f>IF($I35="","",INDEX(Register!$C$2:$C$301,$I35))</f>
      </c>
      <c r="E35" s="19">
        <f>IF($I35="","",INDEX(Register!$D$2:$D$301,$I35))</f>
      </c>
      <c r="F35" s="29">
        <f>IF($I35="","",INDEX(Register!$E$2:$E$301,$I35))</f>
      </c>
      <c r="G35" s="18">
        <f>IF($I35="","",TODAY()-INDEX(Register!$B$2:$B$301,$I35))</f>
      </c>
      <c r="I35" s="19">
        <f>IFERROR(MATCH(29,Register!$I$2:$I$301,0),"")</f>
      </c>
    </row>
    <row r="36" spans="2:9" x14ac:dyDescent="0.25">
      <c r="B36" s="30">
        <f>IF($I36="","",INDEX(Register!$A$2:$A$301,$I36))</f>
      </c>
      <c r="C36" s="31">
        <f>IF($I36="","",INDEX(Register!$B$2:$B$301,$I36))</f>
      </c>
      <c r="D36" s="30">
        <f>IF($I36="","",INDEX(Register!$C$2:$C$301,$I36))</f>
      </c>
      <c r="E36" s="30">
        <f>IF($I36="","",INDEX(Register!$D$2:$D$301,$I36))</f>
      </c>
      <c r="F36" s="32">
        <f>IF($I36="","",INDEX(Register!$E$2:$E$301,$I36))</f>
      </c>
      <c r="G36" s="23">
        <f>IF($I36="","",TODAY()-INDEX(Register!$B$2:$B$301,$I36))</f>
      </c>
      <c r="I36" s="19">
        <f>IFERROR(MATCH(30,Register!$I$2:$I$301,0),"")</f>
      </c>
    </row>
    <row r="37" spans="2:9" x14ac:dyDescent="0.25">
      <c r="B37" s="19">
        <f>IF($I37="","",INDEX(Register!$A$2:$A$301,$I37))</f>
      </c>
      <c r="C37" s="28">
        <f>IF($I37="","",INDEX(Register!$B$2:$B$301,$I37))</f>
      </c>
      <c r="D37" s="19">
        <f>IF($I37="","",INDEX(Register!$C$2:$C$301,$I37))</f>
      </c>
      <c r="E37" s="19">
        <f>IF($I37="","",INDEX(Register!$D$2:$D$301,$I37))</f>
      </c>
      <c r="F37" s="29">
        <f>IF($I37="","",INDEX(Register!$E$2:$E$301,$I37))</f>
      </c>
      <c r="G37" s="18">
        <f>IF($I37="","",TODAY()-INDEX(Register!$B$2:$B$301,$I37))</f>
      </c>
      <c r="I37" s="19">
        <f>IFERROR(MATCH(31,Register!$I$2:$I$301,0),"")</f>
      </c>
    </row>
    <row r="38" spans="2:9" x14ac:dyDescent="0.25">
      <c r="B38" s="30">
        <f>IF($I38="","",INDEX(Register!$A$2:$A$301,$I38))</f>
      </c>
      <c r="C38" s="31">
        <f>IF($I38="","",INDEX(Register!$B$2:$B$301,$I38))</f>
      </c>
      <c r="D38" s="30">
        <f>IF($I38="","",INDEX(Register!$C$2:$C$301,$I38))</f>
      </c>
      <c r="E38" s="30">
        <f>IF($I38="","",INDEX(Register!$D$2:$D$301,$I38))</f>
      </c>
      <c r="F38" s="32">
        <f>IF($I38="","",INDEX(Register!$E$2:$E$301,$I38))</f>
      </c>
      <c r="G38" s="23">
        <f>IF($I38="","",TODAY()-INDEX(Register!$B$2:$B$301,$I38))</f>
      </c>
      <c r="I38" s="19">
        <f>IFERROR(MATCH(32,Register!$I$2:$I$301,0),"")</f>
      </c>
    </row>
    <row r="39" spans="2:9" x14ac:dyDescent="0.25">
      <c r="B39" s="19">
        <f>IF($I39="","",INDEX(Register!$A$2:$A$301,$I39))</f>
      </c>
      <c r="C39" s="28">
        <f>IF($I39="","",INDEX(Register!$B$2:$B$301,$I39))</f>
      </c>
      <c r="D39" s="19">
        <f>IF($I39="","",INDEX(Register!$C$2:$C$301,$I39))</f>
      </c>
      <c r="E39" s="19">
        <f>IF($I39="","",INDEX(Register!$D$2:$D$301,$I39))</f>
      </c>
      <c r="F39" s="29">
        <f>IF($I39="","",INDEX(Register!$E$2:$E$301,$I39))</f>
      </c>
      <c r="G39" s="18">
        <f>IF($I39="","",TODAY()-INDEX(Register!$B$2:$B$301,$I39))</f>
      </c>
      <c r="I39" s="19">
        <f>IFERROR(MATCH(33,Register!$I$2:$I$301,0),"")</f>
      </c>
    </row>
    <row r="40" spans="2:9" x14ac:dyDescent="0.25">
      <c r="B40" s="30">
        <f>IF($I40="","",INDEX(Register!$A$2:$A$301,$I40))</f>
      </c>
      <c r="C40" s="31">
        <f>IF($I40="","",INDEX(Register!$B$2:$B$301,$I40))</f>
      </c>
      <c r="D40" s="30">
        <f>IF($I40="","",INDEX(Register!$C$2:$C$301,$I40))</f>
      </c>
      <c r="E40" s="30">
        <f>IF($I40="","",INDEX(Register!$D$2:$D$301,$I40))</f>
      </c>
      <c r="F40" s="32">
        <f>IF($I40="","",INDEX(Register!$E$2:$E$301,$I40))</f>
      </c>
      <c r="G40" s="23">
        <f>IF($I40="","",TODAY()-INDEX(Register!$B$2:$B$301,$I40))</f>
      </c>
      <c r="I40" s="19">
        <f>IFERROR(MATCH(34,Register!$I$2:$I$301,0),"")</f>
      </c>
    </row>
    <row r="41" spans="2:9" x14ac:dyDescent="0.25">
      <c r="B41" s="19">
        <f>IF($I41="","",INDEX(Register!$A$2:$A$301,$I41))</f>
      </c>
      <c r="C41" s="28">
        <f>IF($I41="","",INDEX(Register!$B$2:$B$301,$I41))</f>
      </c>
      <c r="D41" s="19">
        <f>IF($I41="","",INDEX(Register!$C$2:$C$301,$I41))</f>
      </c>
      <c r="E41" s="19">
        <f>IF($I41="","",INDEX(Register!$D$2:$D$301,$I41))</f>
      </c>
      <c r="F41" s="29">
        <f>IF($I41="","",INDEX(Register!$E$2:$E$301,$I41))</f>
      </c>
      <c r="G41" s="18">
        <f>IF($I41="","",TODAY()-INDEX(Register!$B$2:$B$301,$I41))</f>
      </c>
      <c r="I41" s="19">
        <f>IFERROR(MATCH(35,Register!$I$2:$I$301,0),"")</f>
      </c>
    </row>
    <row r="42" spans="2:9" x14ac:dyDescent="0.25">
      <c r="B42" s="30">
        <f>IF($I42="","",INDEX(Register!$A$2:$A$301,$I42))</f>
      </c>
      <c r="C42" s="31">
        <f>IF($I42="","",INDEX(Register!$B$2:$B$301,$I42))</f>
      </c>
      <c r="D42" s="30">
        <f>IF($I42="","",INDEX(Register!$C$2:$C$301,$I42))</f>
      </c>
      <c r="E42" s="30">
        <f>IF($I42="","",INDEX(Register!$D$2:$D$301,$I42))</f>
      </c>
      <c r="F42" s="32">
        <f>IF($I42="","",INDEX(Register!$E$2:$E$301,$I42))</f>
      </c>
      <c r="G42" s="23">
        <f>IF($I42="","",TODAY()-INDEX(Register!$B$2:$B$301,$I42))</f>
      </c>
      <c r="I42" s="19">
        <f>IFERROR(MATCH(36,Register!$I$2:$I$301,0),"")</f>
      </c>
    </row>
    <row r="43" spans="2:9" x14ac:dyDescent="0.25">
      <c r="B43" s="19">
        <f>IF($I43="","",INDEX(Register!$A$2:$A$301,$I43))</f>
      </c>
      <c r="C43" s="28">
        <f>IF($I43="","",INDEX(Register!$B$2:$B$301,$I43))</f>
      </c>
      <c r="D43" s="19">
        <f>IF($I43="","",INDEX(Register!$C$2:$C$301,$I43))</f>
      </c>
      <c r="E43" s="19">
        <f>IF($I43="","",INDEX(Register!$D$2:$D$301,$I43))</f>
      </c>
      <c r="F43" s="29">
        <f>IF($I43="","",INDEX(Register!$E$2:$E$301,$I43))</f>
      </c>
      <c r="G43" s="18">
        <f>IF($I43="","",TODAY()-INDEX(Register!$B$2:$B$301,$I43))</f>
      </c>
      <c r="I43" s="19">
        <f>IFERROR(MATCH(37,Register!$I$2:$I$301,0),"")</f>
      </c>
    </row>
    <row r="44" spans="2:9" x14ac:dyDescent="0.25">
      <c r="B44" s="30">
        <f>IF($I44="","",INDEX(Register!$A$2:$A$301,$I44))</f>
      </c>
      <c r="C44" s="31">
        <f>IF($I44="","",INDEX(Register!$B$2:$B$301,$I44))</f>
      </c>
      <c r="D44" s="30">
        <f>IF($I44="","",INDEX(Register!$C$2:$C$301,$I44))</f>
      </c>
      <c r="E44" s="30">
        <f>IF($I44="","",INDEX(Register!$D$2:$D$301,$I44))</f>
      </c>
      <c r="F44" s="32">
        <f>IF($I44="","",INDEX(Register!$E$2:$E$301,$I44))</f>
      </c>
      <c r="G44" s="23">
        <f>IF($I44="","",TODAY()-INDEX(Register!$B$2:$B$301,$I44))</f>
      </c>
      <c r="I44" s="19">
        <f>IFERROR(MATCH(38,Register!$I$2:$I$301,0),"")</f>
      </c>
    </row>
    <row r="45" spans="2:9" x14ac:dyDescent="0.25">
      <c r="B45" s="19">
        <f>IF($I45="","",INDEX(Register!$A$2:$A$301,$I45))</f>
      </c>
      <c r="C45" s="28">
        <f>IF($I45="","",INDEX(Register!$B$2:$B$301,$I45))</f>
      </c>
      <c r="D45" s="19">
        <f>IF($I45="","",INDEX(Register!$C$2:$C$301,$I45))</f>
      </c>
      <c r="E45" s="19">
        <f>IF($I45="","",INDEX(Register!$D$2:$D$301,$I45))</f>
      </c>
      <c r="F45" s="29">
        <f>IF($I45="","",INDEX(Register!$E$2:$E$301,$I45))</f>
      </c>
      <c r="G45" s="18">
        <f>IF($I45="","",TODAY()-INDEX(Register!$B$2:$B$301,$I45))</f>
      </c>
      <c r="I45" s="19">
        <f>IFERROR(MATCH(39,Register!$I$2:$I$301,0),"")</f>
      </c>
    </row>
    <row r="46" spans="2:9" x14ac:dyDescent="0.25">
      <c r="B46" s="30">
        <f>IF($I46="","",INDEX(Register!$A$2:$A$301,$I46))</f>
      </c>
      <c r="C46" s="31">
        <f>IF($I46="","",INDEX(Register!$B$2:$B$301,$I46))</f>
      </c>
      <c r="D46" s="30">
        <f>IF($I46="","",INDEX(Register!$C$2:$C$301,$I46))</f>
      </c>
      <c r="E46" s="30">
        <f>IF($I46="","",INDEX(Register!$D$2:$D$301,$I46))</f>
      </c>
      <c r="F46" s="32">
        <f>IF($I46="","",INDEX(Register!$E$2:$E$301,$I46))</f>
      </c>
      <c r="G46" s="23">
        <f>IF($I46="","",TODAY()-INDEX(Register!$B$2:$B$301,$I46))</f>
      </c>
      <c r="I46" s="19">
        <f>IFERROR(MATCH(40,Register!$I$2:$I$301,0),"")</f>
      </c>
    </row>
    <row r="47" spans="2:9" x14ac:dyDescent="0.25">
      <c r="B47" s="19">
        <f>IF($I47="","",INDEX(Register!$A$2:$A$301,$I47))</f>
      </c>
      <c r="C47" s="28">
        <f>IF($I47="","",INDEX(Register!$B$2:$B$301,$I47))</f>
      </c>
      <c r="D47" s="19">
        <f>IF($I47="","",INDEX(Register!$C$2:$C$301,$I47))</f>
      </c>
      <c r="E47" s="19">
        <f>IF($I47="","",INDEX(Register!$D$2:$D$301,$I47))</f>
      </c>
      <c r="F47" s="29">
        <f>IF($I47="","",INDEX(Register!$E$2:$E$301,$I47))</f>
      </c>
      <c r="G47" s="18">
        <f>IF($I47="","",TODAY()-INDEX(Register!$B$2:$B$301,$I47))</f>
      </c>
      <c r="I47" s="19">
        <f>IFERROR(MATCH(41,Register!$I$2:$I$301,0),"")</f>
      </c>
    </row>
    <row r="48" spans="2:9" x14ac:dyDescent="0.25">
      <c r="B48" s="30">
        <f>IF($I48="","",INDEX(Register!$A$2:$A$301,$I48))</f>
      </c>
      <c r="C48" s="31">
        <f>IF($I48="","",INDEX(Register!$B$2:$B$301,$I48))</f>
      </c>
      <c r="D48" s="30">
        <f>IF($I48="","",INDEX(Register!$C$2:$C$301,$I48))</f>
      </c>
      <c r="E48" s="30">
        <f>IF($I48="","",INDEX(Register!$D$2:$D$301,$I48))</f>
      </c>
      <c r="F48" s="32">
        <f>IF($I48="","",INDEX(Register!$E$2:$E$301,$I48))</f>
      </c>
      <c r="G48" s="23">
        <f>IF($I48="","",TODAY()-INDEX(Register!$B$2:$B$301,$I48))</f>
      </c>
      <c r="I48" s="19">
        <f>IFERROR(MATCH(42,Register!$I$2:$I$301,0),"")</f>
      </c>
    </row>
    <row r="49" spans="2:9" x14ac:dyDescent="0.25">
      <c r="B49" s="19">
        <f>IF($I49="","",INDEX(Register!$A$2:$A$301,$I49))</f>
      </c>
      <c r="C49" s="28">
        <f>IF($I49="","",INDEX(Register!$B$2:$B$301,$I49))</f>
      </c>
      <c r="D49" s="19">
        <f>IF($I49="","",INDEX(Register!$C$2:$C$301,$I49))</f>
      </c>
      <c r="E49" s="19">
        <f>IF($I49="","",INDEX(Register!$D$2:$D$301,$I49))</f>
      </c>
      <c r="F49" s="29">
        <f>IF($I49="","",INDEX(Register!$E$2:$E$301,$I49))</f>
      </c>
      <c r="G49" s="18">
        <f>IF($I49="","",TODAY()-INDEX(Register!$B$2:$B$301,$I49))</f>
      </c>
      <c r="I49" s="19">
        <f>IFERROR(MATCH(43,Register!$I$2:$I$301,0),"")</f>
      </c>
    </row>
    <row r="50" spans="2:9" x14ac:dyDescent="0.25">
      <c r="B50" s="30">
        <f>IF($I50="","",INDEX(Register!$A$2:$A$301,$I50))</f>
      </c>
      <c r="C50" s="31">
        <f>IF($I50="","",INDEX(Register!$B$2:$B$301,$I50))</f>
      </c>
      <c r="D50" s="30">
        <f>IF($I50="","",INDEX(Register!$C$2:$C$301,$I50))</f>
      </c>
      <c r="E50" s="30">
        <f>IF($I50="","",INDEX(Register!$D$2:$D$301,$I50))</f>
      </c>
      <c r="F50" s="32">
        <f>IF($I50="","",INDEX(Register!$E$2:$E$301,$I50))</f>
      </c>
      <c r="G50" s="23">
        <f>IF($I50="","",TODAY()-INDEX(Register!$B$2:$B$301,$I50))</f>
      </c>
      <c r="I50" s="19">
        <f>IFERROR(MATCH(44,Register!$I$2:$I$301,0),"")</f>
      </c>
    </row>
    <row r="51" spans="2:9" x14ac:dyDescent="0.25">
      <c r="B51" s="19">
        <f>IF($I51="","",INDEX(Register!$A$2:$A$301,$I51))</f>
      </c>
      <c r="C51" s="28">
        <f>IF($I51="","",INDEX(Register!$B$2:$B$301,$I51))</f>
      </c>
      <c r="D51" s="19">
        <f>IF($I51="","",INDEX(Register!$C$2:$C$301,$I51))</f>
      </c>
      <c r="E51" s="19">
        <f>IF($I51="","",INDEX(Register!$D$2:$D$301,$I51))</f>
      </c>
      <c r="F51" s="29">
        <f>IF($I51="","",INDEX(Register!$E$2:$E$301,$I51))</f>
      </c>
      <c r="G51" s="18">
        <f>IF($I51="","",TODAY()-INDEX(Register!$B$2:$B$301,$I51))</f>
      </c>
      <c r="I51" s="19">
        <f>IFERROR(MATCH(45,Register!$I$2:$I$301,0),"")</f>
      </c>
    </row>
    <row r="52" spans="2:9" x14ac:dyDescent="0.25">
      <c r="B52" s="30">
        <f>IF($I52="","",INDEX(Register!$A$2:$A$301,$I52))</f>
      </c>
      <c r="C52" s="31">
        <f>IF($I52="","",INDEX(Register!$B$2:$B$301,$I52))</f>
      </c>
      <c r="D52" s="30">
        <f>IF($I52="","",INDEX(Register!$C$2:$C$301,$I52))</f>
      </c>
      <c r="E52" s="30">
        <f>IF($I52="","",INDEX(Register!$D$2:$D$301,$I52))</f>
      </c>
      <c r="F52" s="32">
        <f>IF($I52="","",INDEX(Register!$E$2:$E$301,$I52))</f>
      </c>
      <c r="G52" s="23">
        <f>IF($I52="","",TODAY()-INDEX(Register!$B$2:$B$301,$I52))</f>
      </c>
      <c r="I52" s="19">
        <f>IFERROR(MATCH(46,Register!$I$2:$I$301,0),"")</f>
      </c>
    </row>
    <row r="53" spans="2:9" x14ac:dyDescent="0.25">
      <c r="B53" s="19">
        <f>IF($I53="","",INDEX(Register!$A$2:$A$301,$I53))</f>
      </c>
      <c r="C53" s="28">
        <f>IF($I53="","",INDEX(Register!$B$2:$B$301,$I53))</f>
      </c>
      <c r="D53" s="19">
        <f>IF($I53="","",INDEX(Register!$C$2:$C$301,$I53))</f>
      </c>
      <c r="E53" s="19">
        <f>IF($I53="","",INDEX(Register!$D$2:$D$301,$I53))</f>
      </c>
      <c r="F53" s="29">
        <f>IF($I53="","",INDEX(Register!$E$2:$E$301,$I53))</f>
      </c>
      <c r="G53" s="18">
        <f>IF($I53="","",TODAY()-INDEX(Register!$B$2:$B$301,$I53))</f>
      </c>
      <c r="I53" s="19">
        <f>IFERROR(MATCH(47,Register!$I$2:$I$301,0),"")</f>
      </c>
    </row>
    <row r="54" spans="2:9" x14ac:dyDescent="0.25">
      <c r="B54" s="30">
        <f>IF($I54="","",INDEX(Register!$A$2:$A$301,$I54))</f>
      </c>
      <c r="C54" s="31">
        <f>IF($I54="","",INDEX(Register!$B$2:$B$301,$I54))</f>
      </c>
      <c r="D54" s="30">
        <f>IF($I54="","",INDEX(Register!$C$2:$C$301,$I54))</f>
      </c>
      <c r="E54" s="30">
        <f>IF($I54="","",INDEX(Register!$D$2:$D$301,$I54))</f>
      </c>
      <c r="F54" s="32">
        <f>IF($I54="","",INDEX(Register!$E$2:$E$301,$I54))</f>
      </c>
      <c r="G54" s="23">
        <f>IF($I54="","",TODAY()-INDEX(Register!$B$2:$B$301,$I54))</f>
      </c>
      <c r="I54" s="19">
        <f>IFERROR(MATCH(48,Register!$I$2:$I$301,0),"")</f>
      </c>
    </row>
    <row r="55" spans="2:9" x14ac:dyDescent="0.25">
      <c r="B55" s="19">
        <f>IF($I55="","",INDEX(Register!$A$2:$A$301,$I55))</f>
      </c>
      <c r="C55" s="28">
        <f>IF($I55="","",INDEX(Register!$B$2:$B$301,$I55))</f>
      </c>
      <c r="D55" s="19">
        <f>IF($I55="","",INDEX(Register!$C$2:$C$301,$I55))</f>
      </c>
      <c r="E55" s="19">
        <f>IF($I55="","",INDEX(Register!$D$2:$D$301,$I55))</f>
      </c>
      <c r="F55" s="29">
        <f>IF($I55="","",INDEX(Register!$E$2:$E$301,$I55))</f>
      </c>
      <c r="G55" s="18">
        <f>IF($I55="","",TODAY()-INDEX(Register!$B$2:$B$301,$I55))</f>
      </c>
      <c r="I55" s="19">
        <f>IFERROR(MATCH(49,Register!$I$2:$I$301,0),"")</f>
      </c>
    </row>
    <row r="56" spans="2:9" x14ac:dyDescent="0.25">
      <c r="B56" s="30">
        <f>IF($I56="","",INDEX(Register!$A$2:$A$301,$I56))</f>
      </c>
      <c r="C56" s="31">
        <f>IF($I56="","",INDEX(Register!$B$2:$B$301,$I56))</f>
      </c>
      <c r="D56" s="30">
        <f>IF($I56="","",INDEX(Register!$C$2:$C$301,$I56))</f>
      </c>
      <c r="E56" s="30">
        <f>IF($I56="","",INDEX(Register!$D$2:$D$301,$I56))</f>
      </c>
      <c r="F56" s="32">
        <f>IF($I56="","",INDEX(Register!$E$2:$E$301,$I56))</f>
      </c>
      <c r="G56" s="23">
        <f>IF($I56="","",TODAY()-INDEX(Register!$B$2:$B$301,$I56))</f>
      </c>
      <c r="I56" s="19">
        <f>IFERROR(MATCH(50,Register!$I$2:$I$301,0),"")</f>
      </c>
    </row>
  </sheetData>
  <sheetProtection sheet="1" formatColumns="0" formatRows="0" sort="0" autoFilter="0"/>
  <conditionalFormatting sqref="F7:F56">
    <cfRule type="containsText" dxfId="4" priority="1">
      <formula>NOT(ISERROR(SEARCH("In progress",F7)))</formula>
    </cfRule>
    <cfRule type="containsText" dxfId="5" priority="2">
      <formula>NOT(ISERROR(SEARCH("Pending",F7)))</formula>
    </cfRule>
  </conditionalFormatting>
  <conditionalFormatting sqref="G7:G56">
    <cfRule type="cellIs" dxfId="6" priority="1" operator="greaterThan">
      <formula>2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1:G15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4" customWidth="1"/>
    <col min="3" max="3" width="11" customWidth="1"/>
    <col min="4" max="4" width="12" customWidth="1"/>
    <col min="5" max="5" width="11" customWidth="1"/>
    <col min="6" max="6" width="14" customWidth="1"/>
    <col min="7" max="7" width="22" customWidth="1"/>
  </cols>
  <sheetData>
    <row r="1" spans="2:2" x14ac:dyDescent="0.25">
      <c r="B1" s="24" t="s">
        <v>68</v>
      </c>
    </row>
    <row r="2" spans="2:2" x14ac:dyDescent="0.25">
      <c r="B2" s="25" t="s">
        <v>69</v>
      </c>
    </row>
    <row r="4" spans="2:7" x14ac:dyDescent="0.25">
      <c r="B4" s="14" t="s">
        <v>65</v>
      </c>
      <c r="C4" s="14" t="s">
        <v>70</v>
      </c>
      <c r="D4" s="14" t="s">
        <v>28</v>
      </c>
      <c r="E4" s="14" t="s">
        <v>45</v>
      </c>
      <c r="F4" s="14" t="s">
        <v>71</v>
      </c>
      <c r="G4" s="14" t="s">
        <v>72</v>
      </c>
    </row>
    <row r="5" spans="2:7" x14ac:dyDescent="0.25">
      <c r="B5" s="15" t="s">
        <v>27</v>
      </c>
      <c r="C5" s="33">
        <f>IF($B5="","",COUNTIF(Register!$D$2:$D$301,$B5))</f>
      </c>
      <c r="D5" s="33">
        <f>IF($B5="","",COUNTIFS(Register!$D$2:$D$301,$B5,Register!$E$2:$E$301,"Reported"))</f>
      </c>
      <c r="E5" s="33">
        <f>IF($B5="","",C5-D5)</f>
      </c>
      <c r="F5" s="34">
        <f>IF($B5="","",IF(COUNTIFS(Register!$D$2:$D$301,$B5,Register!$E$2:$E$301,"Reported")=0,"",AVERAGEIFS(Register!$G$2:$G$301,Register!$D$2:$D$301,$B5,Register!$E$2:$E$301,"Reported")))</f>
      </c>
      <c r="G5" s="35">
        <f>IF(IF(MAX($C$5:$C$14)=0,0,C5/MAX($C$5:$C$14))="","",REPT("|",MIN(20,ROUND(IF(MAX($C$5:$C$14)=0,0,C5/MAX($C$5:$C$14))*20,0)))&amp;REPT("·",MAX(0,20-ROUND(IF(MAX($C$5:$C$14)=0,0,C5/MAX($C$5:$C$14))*20,0))))</f>
      </c>
    </row>
    <row r="6" spans="2:7" x14ac:dyDescent="0.25">
      <c r="B6" s="15" t="s">
        <v>31</v>
      </c>
      <c r="C6" s="33">
        <f>IF($B6="","",COUNTIF(Register!$D$2:$D$301,$B6))</f>
      </c>
      <c r="D6" s="33">
        <f>IF($B6="","",COUNTIFS(Register!$D$2:$D$301,$B6,Register!$E$2:$E$301,"Reported"))</f>
      </c>
      <c r="E6" s="33">
        <f>IF($B6="","",C6-D6)</f>
      </c>
      <c r="F6" s="34">
        <f>IF($B6="","",IF(COUNTIFS(Register!$D$2:$D$301,$B6,Register!$E$2:$E$301,"Reported")=0,"",AVERAGEIFS(Register!$G$2:$G$301,Register!$D$2:$D$301,$B6,Register!$E$2:$E$301,"Reported")))</f>
      </c>
      <c r="G6" s="35">
        <f>IF(IF(MAX($C$5:$C$14)=0,0,C6/MAX($C$5:$C$14))="","",REPT("|",MIN(20,ROUND(IF(MAX($C$5:$C$14)=0,0,C6/MAX($C$5:$C$14))*20,0)))&amp;REPT("·",MAX(0,20-ROUND(IF(MAX($C$5:$C$14)=0,0,C6/MAX($C$5:$C$14))*20,0))))</f>
      </c>
    </row>
    <row r="7" spans="2:7" x14ac:dyDescent="0.25">
      <c r="B7" s="15" t="s">
        <v>37</v>
      </c>
      <c r="C7" s="33">
        <f>IF($B7="","",COUNTIF(Register!$D$2:$D$301,$B7))</f>
      </c>
      <c r="D7" s="33">
        <f>IF($B7="","",COUNTIFS(Register!$D$2:$D$301,$B7,Register!$E$2:$E$301,"Reported"))</f>
      </c>
      <c r="E7" s="33">
        <f>IF($B7="","",C7-D7)</f>
      </c>
      <c r="F7" s="34">
        <f>IF($B7="","",IF(COUNTIFS(Register!$D$2:$D$301,$B7,Register!$E$2:$E$301,"Reported")=0,"",AVERAGEIFS(Register!$G$2:$G$301,Register!$D$2:$D$301,$B7,Register!$E$2:$E$301,"Reported")))</f>
      </c>
      <c r="G7" s="35">
        <f>IF(IF(MAX($C$5:$C$14)=0,0,C7/MAX($C$5:$C$14))="","",REPT("|",MIN(20,ROUND(IF(MAX($C$5:$C$14)=0,0,C7/MAX($C$5:$C$14))*20,0)))&amp;REPT("·",MAX(0,20-ROUND(IF(MAX($C$5:$C$14)=0,0,C7/MAX($C$5:$C$14))*20,0))))</f>
      </c>
    </row>
    <row r="8" spans="2:7" x14ac:dyDescent="0.25">
      <c r="B8" s="15" t="s">
        <v>34</v>
      </c>
      <c r="C8" s="33">
        <f>IF($B8="","",COUNTIF(Register!$D$2:$D$301,$B8))</f>
      </c>
      <c r="D8" s="33">
        <f>IF($B8="","",COUNTIFS(Register!$D$2:$D$301,$B8,Register!$E$2:$E$301,"Reported"))</f>
      </c>
      <c r="E8" s="33">
        <f>IF($B8="","",C8-D8)</f>
      </c>
      <c r="F8" s="34">
        <f>IF($B8="","",IF(COUNTIFS(Register!$D$2:$D$301,$B8,Register!$E$2:$E$301,"Reported")=0,"",AVERAGEIFS(Register!$G$2:$G$301,Register!$D$2:$D$301,$B8,Register!$E$2:$E$301,"Reported")))</f>
      </c>
      <c r="G8" s="35">
        <f>IF(IF(MAX($C$5:$C$14)=0,0,C8/MAX($C$5:$C$14))="","",REPT("|",MIN(20,ROUND(IF(MAX($C$5:$C$14)=0,0,C8/MAX($C$5:$C$14))*20,0)))&amp;REPT("·",MAX(0,20-ROUND(IF(MAX($C$5:$C$14)=0,0,C8/MAX($C$5:$C$14))*20,0))))</f>
      </c>
    </row>
    <row r="9" spans="2:7" x14ac:dyDescent="0.25">
      <c r="B9" s="15" t="s">
        <v>41</v>
      </c>
      <c r="C9" s="33">
        <f>IF($B9="","",COUNTIF(Register!$D$2:$D$301,$B9))</f>
      </c>
      <c r="D9" s="33">
        <f>IF($B9="","",COUNTIFS(Register!$D$2:$D$301,$B9,Register!$E$2:$E$301,"Reported"))</f>
      </c>
      <c r="E9" s="33">
        <f>IF($B9="","",C9-D9)</f>
      </c>
      <c r="F9" s="34">
        <f>IF($B9="","",IF(COUNTIFS(Register!$D$2:$D$301,$B9,Register!$E$2:$E$301,"Reported")=0,"",AVERAGEIFS(Register!$G$2:$G$301,Register!$D$2:$D$301,$B9,Register!$E$2:$E$301,"Reported")))</f>
      </c>
      <c r="G9" s="35">
        <f>IF(IF(MAX($C$5:$C$14)=0,0,C9/MAX($C$5:$C$14))="","",REPT("|",MIN(20,ROUND(IF(MAX($C$5:$C$14)=0,0,C9/MAX($C$5:$C$14))*20,0)))&amp;REPT("·",MAX(0,20-ROUND(IF(MAX($C$5:$C$14)=0,0,C9/MAX($C$5:$C$14))*20,0))))</f>
      </c>
    </row>
    <row r="10" spans="2:7" x14ac:dyDescent="0.25">
      <c r="B10" s="15" t="s">
        <v>44</v>
      </c>
      <c r="C10" s="33">
        <f>IF($B10="","",COUNTIF(Register!$D$2:$D$301,$B10))</f>
      </c>
      <c r="D10" s="33">
        <f>IF($B10="","",COUNTIFS(Register!$D$2:$D$301,$B10,Register!$E$2:$E$301,"Reported"))</f>
      </c>
      <c r="E10" s="33">
        <f>IF($B10="","",C10-D10)</f>
      </c>
      <c r="F10" s="34">
        <f>IF($B10="","",IF(COUNTIFS(Register!$D$2:$D$301,$B10,Register!$E$2:$E$301,"Reported")=0,"",AVERAGEIFS(Register!$G$2:$G$301,Register!$D$2:$D$301,$B10,Register!$E$2:$E$301,"Reported")))</f>
      </c>
      <c r="G10" s="35">
        <f>IF(IF(MAX($C$5:$C$14)=0,0,C10/MAX($C$5:$C$14))="","",REPT("|",MIN(20,ROUND(IF(MAX($C$5:$C$14)=0,0,C10/MAX($C$5:$C$14))*20,0)))&amp;REPT("·",MAX(0,20-ROUND(IF(MAX($C$5:$C$14)=0,0,C10/MAX($C$5:$C$14))*20,0))))</f>
      </c>
    </row>
    <row r="11" spans="2:7" x14ac:dyDescent="0.25">
      <c r="B11" s="15" t="s">
        <v>50</v>
      </c>
      <c r="C11" s="33">
        <f>IF($B11="","",COUNTIF(Register!$D$2:$D$301,$B11))</f>
      </c>
      <c r="D11" s="33">
        <f>IF($B11="","",COUNTIFS(Register!$D$2:$D$301,$B11,Register!$E$2:$E$301,"Reported"))</f>
      </c>
      <c r="E11" s="33">
        <f>IF($B11="","",C11-D11)</f>
      </c>
      <c r="F11" s="34">
        <f>IF($B11="","",IF(COUNTIFS(Register!$D$2:$D$301,$B11,Register!$E$2:$E$301,"Reported")=0,"",AVERAGEIFS(Register!$G$2:$G$301,Register!$D$2:$D$301,$B11,Register!$E$2:$E$301,"Reported")))</f>
      </c>
      <c r="G11" s="35">
        <f>IF(IF(MAX($C$5:$C$14)=0,0,C11/MAX($C$5:$C$14))="","",REPT("|",MIN(20,ROUND(IF(MAX($C$5:$C$14)=0,0,C11/MAX($C$5:$C$14))*20,0)))&amp;REPT("·",MAX(0,20-ROUND(IF(MAX($C$5:$C$14)=0,0,C11/MAX($C$5:$C$14))*20,0))))</f>
      </c>
    </row>
    <row r="12" spans="2:7" x14ac:dyDescent="0.25">
      <c r="B12" s="15" t="s">
        <v>53</v>
      </c>
      <c r="C12" s="33">
        <f>IF($B12="","",COUNTIF(Register!$D$2:$D$301,$B12))</f>
      </c>
      <c r="D12" s="33">
        <f>IF($B12="","",COUNTIFS(Register!$D$2:$D$301,$B12,Register!$E$2:$E$301,"Reported"))</f>
      </c>
      <c r="E12" s="33">
        <f>IF($B12="","",C12-D12)</f>
      </c>
      <c r="F12" s="34">
        <f>IF($B12="","",IF(COUNTIFS(Register!$D$2:$D$301,$B12,Register!$E$2:$E$301,"Reported")=0,"",AVERAGEIFS(Register!$G$2:$G$301,Register!$D$2:$D$301,$B12,Register!$E$2:$E$301,"Reported")))</f>
      </c>
      <c r="G12" s="35">
        <f>IF(IF(MAX($C$5:$C$14)=0,0,C12/MAX($C$5:$C$14))="","",REPT("|",MIN(20,ROUND(IF(MAX($C$5:$C$14)=0,0,C12/MAX($C$5:$C$14))*20,0)))&amp;REPT("·",MAX(0,20-ROUND(IF(MAX($C$5:$C$14)=0,0,C12/MAX($C$5:$C$14))*20,0))))</f>
      </c>
    </row>
    <row r="13" spans="2:7" x14ac:dyDescent="0.25">
      <c r="B13" s="15" t="s">
        <v>56</v>
      </c>
      <c r="C13" s="33">
        <f>IF($B13="","",COUNTIF(Register!$D$2:$D$301,$B13))</f>
      </c>
      <c r="D13" s="33">
        <f>IF($B13="","",COUNTIFS(Register!$D$2:$D$301,$B13,Register!$E$2:$E$301,"Reported"))</f>
      </c>
      <c r="E13" s="33">
        <f>IF($B13="","",C13-D13)</f>
      </c>
      <c r="F13" s="34">
        <f>IF($B13="","",IF(COUNTIFS(Register!$D$2:$D$301,$B13,Register!$E$2:$E$301,"Reported")=0,"",AVERAGEIFS(Register!$G$2:$G$301,Register!$D$2:$D$301,$B13,Register!$E$2:$E$301,"Reported")))</f>
      </c>
      <c r="G13" s="35">
        <f>IF(IF(MAX($C$5:$C$14)=0,0,C13/MAX($C$5:$C$14))="","",REPT("|",MIN(20,ROUND(IF(MAX($C$5:$C$14)=0,0,C13/MAX($C$5:$C$14))*20,0)))&amp;REPT("·",MAX(0,20-ROUND(IF(MAX($C$5:$C$14)=0,0,C13/MAX($C$5:$C$14))*20,0))))</f>
      </c>
    </row>
    <row r="14" spans="2:7" x14ac:dyDescent="0.25">
      <c r="B14" s="15" t="s">
        <v>59</v>
      </c>
      <c r="C14" s="33">
        <f>IF($B14="","",COUNTIF(Register!$D$2:$D$301,$B14))</f>
      </c>
      <c r="D14" s="33">
        <f>IF($B14="","",COUNTIFS(Register!$D$2:$D$301,$B14,Register!$E$2:$E$301,"Reported"))</f>
      </c>
      <c r="E14" s="33">
        <f>IF($B14="","",C14-D14)</f>
      </c>
      <c r="F14" s="34">
        <f>IF($B14="","",IF(COUNTIFS(Register!$D$2:$D$301,$B14,Register!$E$2:$E$301,"Reported")=0,"",AVERAGEIFS(Register!$G$2:$G$301,Register!$D$2:$D$301,$B14,Register!$E$2:$E$301,"Reported")))</f>
      </c>
      <c r="G14" s="35">
        <f>IF(IF(MAX($C$5:$C$14)=0,0,C14/MAX($C$5:$C$14))="","",REPT("|",MIN(20,ROUND(IF(MAX($C$5:$C$14)=0,0,C14/MAX($C$5:$C$14))*20,0)))&amp;REPT("·",MAX(0,20-ROUND(IF(MAX($C$5:$C$14)=0,0,C14/MAX($C$5:$C$14))*20,0))))</f>
      </c>
    </row>
    <row r="15" spans="2:5" x14ac:dyDescent="0.25">
      <c r="B15" s="26" t="s">
        <v>73</v>
      </c>
      <c r="C15" s="36">
        <f>SUM(C5:C14)</f>
      </c>
      <c r="D15" s="36">
        <f>SUM(D5:D14)</f>
      </c>
      <c r="E15" s="36">
        <f>SUM(E5:E14)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D16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4" customWidth="1"/>
    <col min="3" max="3" width="14" customWidth="1"/>
    <col min="4" max="4" width="26" customWidth="1"/>
  </cols>
  <sheetData>
    <row r="1" spans="2:2" x14ac:dyDescent="0.25">
      <c r="B1" s="24" t="s">
        <v>74</v>
      </c>
    </row>
    <row r="2" spans="2:2" x14ac:dyDescent="0.25">
      <c r="B2" s="25" t="s">
        <v>75</v>
      </c>
    </row>
    <row r="4" spans="2:3" x14ac:dyDescent="0.25">
      <c r="B4" s="26" t="s">
        <v>76</v>
      </c>
      <c r="C4" s="37">
        <f>COUNTA(Register!$A$2:$A$301)</f>
      </c>
    </row>
    <row r="5" spans="2:3" x14ac:dyDescent="0.25">
      <c r="B5" s="26" t="s">
        <v>28</v>
      </c>
      <c r="C5" s="38">
        <f>COUNTIF(Register!$E$2:$E$301,"Reported")</f>
      </c>
    </row>
    <row r="6" spans="2:3" x14ac:dyDescent="0.25">
      <c r="B6" s="26" t="s">
        <v>77</v>
      </c>
      <c r="C6" s="27">
        <f>COUNTIF(Register!$E$2:$E$301,"Pending")+COUNTIF(Register!$E$2:$E$301,"In progress")</f>
      </c>
    </row>
    <row r="7" spans="2:3" x14ac:dyDescent="0.25">
      <c r="B7" s="26" t="s">
        <v>78</v>
      </c>
      <c r="C7" s="39">
        <f>IF(COUNTA(Register!$A$2:$A$301)=0,"",COUNTIF(Register!$E$2:$E$301,"Reported")/COUNTA(Register!$A$2:$A$301))</f>
      </c>
    </row>
    <row r="8" spans="2:3" x14ac:dyDescent="0.25">
      <c r="B8" s="26" t="s">
        <v>79</v>
      </c>
      <c r="C8" s="40">
        <f>IF(COUNT(Register!$G$2:$G$301)=0,"",AVERAGE(Register!$G$2:$G$301))</f>
      </c>
    </row>
    <row r="9" spans="2:3" x14ac:dyDescent="0.25">
      <c r="B9" s="26" t="s">
        <v>80</v>
      </c>
      <c r="C9" s="27">
        <f>IF(COUNT(Register!$G$2:$G$301)=0,"",MAX(Register!$G$2:$G$301))</f>
      </c>
    </row>
    <row r="11" spans="2:2" x14ac:dyDescent="0.25">
      <c r="B11" s="41" t="s">
        <v>81</v>
      </c>
    </row>
    <row r="12" spans="2:4" x14ac:dyDescent="0.25">
      <c r="B12" s="14" t="s">
        <v>66</v>
      </c>
      <c r="C12" s="14" t="s">
        <v>82</v>
      </c>
      <c r="D12" s="14" t="s">
        <v>83</v>
      </c>
    </row>
    <row r="13" spans="2:4" x14ac:dyDescent="0.25">
      <c r="B13" s="42" t="s">
        <v>45</v>
      </c>
      <c r="C13" s="33">
        <f>COUNTIF(Register!$E$2:$E$301,"Pending")</f>
      </c>
      <c r="D13" s="43">
        <f>IF(IF($C$16=0,0,C13/$C$16)="","",REPT("|",MIN(20,ROUND(IF($C$16=0,0,C13/$C$16)*20,0)))&amp;REPT("·",MAX(0,20-ROUND(IF($C$16=0,0,C13/$C$16)*20,0))))</f>
      </c>
    </row>
    <row r="14" spans="2:4" x14ac:dyDescent="0.25">
      <c r="B14" s="44" t="s">
        <v>38</v>
      </c>
      <c r="C14" s="45">
        <f>COUNTIF(Register!$E$2:$E$301,"In progress")</f>
      </c>
      <c r="D14" s="46">
        <f>IF(IF($C$16=0,0,C14/$C$16)="","",REPT("|",MIN(20,ROUND(IF($C$16=0,0,C14/$C$16)*20,0)))&amp;REPT("·",MAX(0,20-ROUND(IF($C$16=0,0,C14/$C$16)*20,0))))</f>
      </c>
    </row>
    <row r="15" spans="2:4" x14ac:dyDescent="0.25">
      <c r="B15" s="42" t="s">
        <v>28</v>
      </c>
      <c r="C15" s="33">
        <f>COUNTIF(Register!$E$2:$E$301,"Reported")</f>
      </c>
      <c r="D15" s="47">
        <f>IF(IF($C$16=0,0,C15/$C$16)="","",REPT("|",MIN(20,ROUND(IF($C$16=0,0,C15/$C$16)*20,0)))&amp;REPT("·",MAX(0,20-ROUND(IF($C$16=0,0,C15/$C$16)*20,0))))</f>
      </c>
    </row>
    <row r="16" spans="2:3" x14ac:dyDescent="0.25">
      <c r="B16" s="26" t="s">
        <v>70</v>
      </c>
      <c r="C16" s="36">
        <f>SUM(C13:C15)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Register</vt:lpstr>
      <vt:lpstr>Pending</vt:lpstr>
      <vt:lpstr>Test Counts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2026-07-30T11:14:36Z</dcterms:modified>
</cp:coreProperties>
</file>